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autoCompressPictures="0"/>
  <bookViews>
    <workbookView xWindow="0" yWindow="0" windowWidth="33600" windowHeight="16320" activeTab="4"/>
  </bookViews>
  <sheets>
    <sheet name="CU" sheetId="1" r:id="rId1"/>
    <sheet name="TB" sheetId="8" r:id="rId2"/>
    <sheet name="VN" sheetId="3" r:id="rId3"/>
    <sheet name="LCD" sheetId="9" r:id="rId4"/>
    <sheet name="LGD" sheetId="10" r:id="rId5"/>
    <sheet name="SFR" sheetId="6" r:id="rId6"/>
    <sheet name="CL" sheetId="7" r:id="rId7"/>
  </sheets>
  <definedNames>
    <definedName name="solver_adj" localSheetId="0" hidden="1">CU!$I$32:$I$34</definedName>
    <definedName name="solver_adj" localSheetId="3" hidden="1">LCD!$H$17:$H$19</definedName>
    <definedName name="solver_adj" localSheetId="4" hidden="1">LGD!$J$19:$J$21</definedName>
    <definedName name="solver_adj" localSheetId="1" hidden="1">TB!$I$14:$I$16</definedName>
    <definedName name="solver_adj" localSheetId="2" hidden="1">VN!$F$28:$F$30</definedName>
    <definedName name="solver_cvg" localSheetId="0" hidden="1">0.0001</definedName>
    <definedName name="solver_cvg" localSheetId="3" hidden="1">0.0001</definedName>
    <definedName name="solver_cvg" localSheetId="4" hidden="1">0.0001</definedName>
    <definedName name="solver_cvg" localSheetId="1" hidden="1">0.0001</definedName>
    <definedName name="solver_cvg" localSheetId="2" hidden="1">0.0001</definedName>
    <definedName name="solver_drv" localSheetId="0" hidden="1">1</definedName>
    <definedName name="solver_drv" localSheetId="3" hidden="1">1</definedName>
    <definedName name="solver_drv" localSheetId="4" hidden="1">1</definedName>
    <definedName name="solver_drv" localSheetId="1" hidden="1">1</definedName>
    <definedName name="solver_drv" localSheetId="2" hidden="1">1</definedName>
    <definedName name="solver_eng" localSheetId="0" hidden="1">1</definedName>
    <definedName name="solver_eng" localSheetId="3" hidden="1">1</definedName>
    <definedName name="solver_eng" localSheetId="4" hidden="1">1</definedName>
    <definedName name="solver_eng" localSheetId="1" hidden="1">1</definedName>
    <definedName name="solver_eng" localSheetId="2" hidden="1">1</definedName>
    <definedName name="solver_est" localSheetId="0" hidden="1">1</definedName>
    <definedName name="solver_est" localSheetId="3" hidden="1">1</definedName>
    <definedName name="solver_est" localSheetId="4" hidden="1">1</definedName>
    <definedName name="solver_est" localSheetId="1" hidden="1">1</definedName>
    <definedName name="solver_est" localSheetId="2" hidden="1">1</definedName>
    <definedName name="solver_itr" localSheetId="0" hidden="1">2147483647</definedName>
    <definedName name="solver_itr" localSheetId="3" hidden="1">2147483647</definedName>
    <definedName name="solver_itr" localSheetId="4" hidden="1">2147483647</definedName>
    <definedName name="solver_itr" localSheetId="1" hidden="1">2147483647</definedName>
    <definedName name="solver_itr" localSheetId="2" hidden="1">2147483647</definedName>
    <definedName name="solver_lin" localSheetId="3" hidden="1">2</definedName>
    <definedName name="solver_mip" localSheetId="0" hidden="1">2147483647</definedName>
    <definedName name="solver_mip" localSheetId="3" hidden="1">2147483647</definedName>
    <definedName name="solver_mip" localSheetId="4" hidden="1">2147483647</definedName>
    <definedName name="solver_mip" localSheetId="1" hidden="1">2147483647</definedName>
    <definedName name="solver_mip" localSheetId="2" hidden="1">2147483647</definedName>
    <definedName name="solver_mni" localSheetId="0" hidden="1">30</definedName>
    <definedName name="solver_mni" localSheetId="3" hidden="1">30</definedName>
    <definedName name="solver_mni" localSheetId="4" hidden="1">30</definedName>
    <definedName name="solver_mni" localSheetId="1" hidden="1">30</definedName>
    <definedName name="solver_mni" localSheetId="2" hidden="1">30</definedName>
    <definedName name="solver_mrt" localSheetId="0" hidden="1">0.075</definedName>
    <definedName name="solver_mrt" localSheetId="3" hidden="1">0.075</definedName>
    <definedName name="solver_mrt" localSheetId="4" hidden="1">0.075</definedName>
    <definedName name="solver_mrt" localSheetId="1" hidden="1">0.075</definedName>
    <definedName name="solver_mrt" localSheetId="2" hidden="1">0.075</definedName>
    <definedName name="solver_msl" localSheetId="0" hidden="1">2</definedName>
    <definedName name="solver_msl" localSheetId="3" hidden="1">2</definedName>
    <definedName name="solver_msl" localSheetId="4" hidden="1">2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3" hidden="1">1</definedName>
    <definedName name="solver_neg" localSheetId="4" hidden="1">1</definedName>
    <definedName name="solver_neg" localSheetId="1" hidden="1">1</definedName>
    <definedName name="solver_neg" localSheetId="2" hidden="1">1</definedName>
    <definedName name="solver_nod" localSheetId="0" hidden="1">2147483647</definedName>
    <definedName name="solver_nod" localSheetId="3" hidden="1">2147483647</definedName>
    <definedName name="solver_nod" localSheetId="4" hidden="1">2147483647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3" hidden="1">0</definedName>
    <definedName name="solver_num" localSheetId="4" hidden="1">0</definedName>
    <definedName name="solver_num" localSheetId="1" hidden="1">0</definedName>
    <definedName name="solver_num" localSheetId="2" hidden="1">0</definedName>
    <definedName name="solver_nwt" localSheetId="0" hidden="1">1</definedName>
    <definedName name="solver_nwt" localSheetId="3" hidden="1">1</definedName>
    <definedName name="solver_nwt" localSheetId="4" hidden="1">1</definedName>
    <definedName name="solver_nwt" localSheetId="1" hidden="1">1</definedName>
    <definedName name="solver_nwt" localSheetId="2" hidden="1">1</definedName>
    <definedName name="solver_opt" localSheetId="0" hidden="1">CU!$J$31</definedName>
    <definedName name="solver_opt" localSheetId="3" hidden="1">LCD!$H$14</definedName>
    <definedName name="solver_opt" localSheetId="4" hidden="1">LGD!$K$15</definedName>
    <definedName name="solver_opt" localSheetId="1" hidden="1">TB!$I$12</definedName>
    <definedName name="solver_opt" localSheetId="2" hidden="1">VN!$G$23</definedName>
    <definedName name="solver_pre" localSheetId="0" hidden="1">0.000001</definedName>
    <definedName name="solver_pre" localSheetId="3" hidden="1">0.000001</definedName>
    <definedName name="solver_pre" localSheetId="4" hidden="1">0.000001</definedName>
    <definedName name="solver_pre" localSheetId="1" hidden="1">0.000001</definedName>
    <definedName name="solver_pre" localSheetId="2" hidden="1">0.000001</definedName>
    <definedName name="solver_rbv" localSheetId="0" hidden="1">1</definedName>
    <definedName name="solver_rbv" localSheetId="3" hidden="1">1</definedName>
    <definedName name="solver_rbv" localSheetId="4" hidden="1">1</definedName>
    <definedName name="solver_rbv" localSheetId="1" hidden="1">1</definedName>
    <definedName name="solver_rbv" localSheetId="2" hidden="1">1</definedName>
    <definedName name="solver_rlx" localSheetId="0" hidden="1">2</definedName>
    <definedName name="solver_rlx" localSheetId="3" hidden="1">2</definedName>
    <definedName name="solver_rlx" localSheetId="4" hidden="1">2</definedName>
    <definedName name="solver_rlx" localSheetId="1" hidden="1">2</definedName>
    <definedName name="solver_rlx" localSheetId="2" hidden="1">2</definedName>
    <definedName name="solver_rsd" localSheetId="0" hidden="1">0</definedName>
    <definedName name="solver_rsd" localSheetId="3" hidden="1">0</definedName>
    <definedName name="solver_rsd" localSheetId="4" hidden="1">0</definedName>
    <definedName name="solver_rsd" localSheetId="1" hidden="1">0</definedName>
    <definedName name="solver_rsd" localSheetId="2" hidden="1">0</definedName>
    <definedName name="solver_scl" localSheetId="0" hidden="1">1</definedName>
    <definedName name="solver_scl" localSheetId="3" hidden="1">1</definedName>
    <definedName name="solver_scl" localSheetId="4" hidden="1">1</definedName>
    <definedName name="solver_scl" localSheetId="1" hidden="1">1</definedName>
    <definedName name="solver_scl" localSheetId="2" hidden="1">1</definedName>
    <definedName name="solver_sho" localSheetId="0" hidden="1">2</definedName>
    <definedName name="solver_sho" localSheetId="3" hidden="1">2</definedName>
    <definedName name="solver_sho" localSheetId="4" hidden="1">2</definedName>
    <definedName name="solver_sho" localSheetId="1" hidden="1">2</definedName>
    <definedName name="solver_sho" localSheetId="2" hidden="1">2</definedName>
    <definedName name="solver_ssz" localSheetId="0" hidden="1">100</definedName>
    <definedName name="solver_ssz" localSheetId="3" hidden="1">100</definedName>
    <definedName name="solver_ssz" localSheetId="4" hidden="1">100</definedName>
    <definedName name="solver_ssz" localSheetId="1" hidden="1">100</definedName>
    <definedName name="solver_ssz" localSheetId="2" hidden="1">100</definedName>
    <definedName name="solver_tim" localSheetId="0" hidden="1">2147483647</definedName>
    <definedName name="solver_tim" localSheetId="3" hidden="1">2147483647</definedName>
    <definedName name="solver_tim" localSheetId="4" hidden="1">2147483647</definedName>
    <definedName name="solver_tim" localSheetId="1" hidden="1">2147483647</definedName>
    <definedName name="solver_tim" localSheetId="2" hidden="1">2147483647</definedName>
    <definedName name="solver_tol" localSheetId="0" hidden="1">0.01</definedName>
    <definedName name="solver_tol" localSheetId="3" hidden="1">0.01</definedName>
    <definedName name="solver_tol" localSheetId="4" hidden="1">0.01</definedName>
    <definedName name="solver_tol" localSheetId="1" hidden="1">0.01</definedName>
    <definedName name="solver_tol" localSheetId="2" hidden="1">0.01</definedName>
    <definedName name="solver_typ" localSheetId="0" hidden="1">2</definedName>
    <definedName name="solver_typ" localSheetId="3" hidden="1">2</definedName>
    <definedName name="solver_typ" localSheetId="4" hidden="1">2</definedName>
    <definedName name="solver_typ" localSheetId="1" hidden="1">2</definedName>
    <definedName name="solver_typ" localSheetId="2" hidden="1">2</definedName>
    <definedName name="solver_val" localSheetId="0" hidden="1">0</definedName>
    <definedName name="solver_val" localSheetId="3" hidden="1">0</definedName>
    <definedName name="solver_val" localSheetId="4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3" hidden="1">2</definedName>
    <definedName name="solver_ver" localSheetId="4" hidden="1">3</definedName>
    <definedName name="solver_ver" localSheetId="1" hidden="1">3</definedName>
    <definedName name="solver_ver" localSheetId="2" hidden="1">3</definedName>
  </definedNames>
  <calcPr calcId="150001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0" l="1"/>
  <c r="O3" i="10"/>
  <c r="E3" i="10"/>
  <c r="I3" i="10"/>
  <c r="J3" i="10"/>
  <c r="E15" i="10"/>
  <c r="K3" i="10"/>
  <c r="E4" i="10"/>
  <c r="I4" i="10"/>
  <c r="J4" i="10"/>
  <c r="E16" i="10"/>
  <c r="K4" i="10"/>
  <c r="O4" i="10"/>
  <c r="E5" i="10"/>
  <c r="H5" i="10"/>
  <c r="I5" i="10"/>
  <c r="J5" i="10"/>
  <c r="E17" i="10"/>
  <c r="K5" i="10"/>
  <c r="M5" i="10"/>
  <c r="O5" i="10"/>
  <c r="E6" i="10"/>
  <c r="H6" i="10"/>
  <c r="I6" i="10"/>
  <c r="J6" i="10"/>
  <c r="E18" i="10"/>
  <c r="K6" i="10"/>
  <c r="L6" i="10"/>
  <c r="M6" i="10"/>
  <c r="O6" i="10"/>
  <c r="E7" i="10"/>
  <c r="H7" i="10"/>
  <c r="I7" i="10"/>
  <c r="J7" i="10"/>
  <c r="E19" i="10"/>
  <c r="K7" i="10"/>
  <c r="L7" i="10"/>
  <c r="M7" i="10"/>
  <c r="O7" i="10"/>
  <c r="E8" i="10"/>
  <c r="H8" i="10"/>
  <c r="I8" i="10"/>
  <c r="J8" i="10"/>
  <c r="E20" i="10"/>
  <c r="K8" i="10"/>
  <c r="L8" i="10"/>
  <c r="M8" i="10"/>
  <c r="O8" i="10"/>
  <c r="E9" i="10"/>
  <c r="I9" i="10"/>
  <c r="J9" i="10"/>
  <c r="E21" i="10"/>
  <c r="K9" i="10"/>
  <c r="L9" i="10"/>
  <c r="M9" i="10"/>
  <c r="O9" i="10"/>
  <c r="E10" i="10"/>
  <c r="H10" i="10"/>
  <c r="I10" i="10"/>
  <c r="J10" i="10"/>
  <c r="E22" i="10"/>
  <c r="K10" i="10"/>
  <c r="L10" i="10"/>
  <c r="M10" i="10"/>
  <c r="O10" i="10"/>
  <c r="E11" i="10"/>
  <c r="H11" i="10"/>
  <c r="I11" i="10"/>
  <c r="J11" i="10"/>
  <c r="E23" i="10"/>
  <c r="K11" i="10"/>
  <c r="L11" i="10"/>
  <c r="M11" i="10"/>
  <c r="O11" i="10"/>
  <c r="E12" i="10"/>
  <c r="H12" i="10"/>
  <c r="I12" i="10"/>
  <c r="J12" i="10"/>
  <c r="E24" i="10"/>
  <c r="K12" i="10"/>
  <c r="L12" i="10"/>
  <c r="M12" i="10"/>
  <c r="O12" i="10"/>
  <c r="E13" i="10"/>
  <c r="H13" i="10"/>
  <c r="I13" i="10"/>
  <c r="J13" i="10"/>
  <c r="E25" i="10"/>
  <c r="K13" i="10"/>
  <c r="L13" i="10"/>
  <c r="M13" i="10"/>
  <c r="O13" i="10"/>
  <c r="E14" i="10"/>
  <c r="H14" i="10"/>
  <c r="I14" i="10"/>
  <c r="J14" i="10"/>
  <c r="E26" i="10"/>
  <c r="K14" i="10"/>
  <c r="L14" i="10"/>
  <c r="M14" i="10"/>
  <c r="O14" i="10"/>
  <c r="I15" i="10"/>
  <c r="K15" i="10"/>
  <c r="L15" i="10"/>
  <c r="M15" i="10"/>
  <c r="O15" i="10"/>
  <c r="L16" i="10"/>
  <c r="M16" i="10"/>
  <c r="N16" i="10"/>
  <c r="O16" i="10"/>
  <c r="L17" i="10"/>
  <c r="M17" i="10"/>
  <c r="N17" i="10"/>
  <c r="O17" i="10"/>
  <c r="L18" i="10"/>
  <c r="M18" i="10"/>
  <c r="N18" i="10"/>
  <c r="O18" i="10"/>
  <c r="L19" i="10"/>
  <c r="M19" i="10"/>
  <c r="N19" i="10"/>
  <c r="O19" i="10"/>
  <c r="L20" i="10"/>
  <c r="M20" i="10"/>
  <c r="N20" i="10"/>
  <c r="O20" i="10"/>
  <c r="L21" i="10"/>
  <c r="M21" i="10"/>
  <c r="N21" i="10"/>
  <c r="O21" i="10"/>
  <c r="N22" i="10"/>
  <c r="O22" i="10"/>
  <c r="N23" i="10"/>
  <c r="O23" i="10"/>
  <c r="N24" i="10"/>
  <c r="O24" i="10"/>
  <c r="N25" i="10"/>
  <c r="O25" i="10"/>
  <c r="N26" i="10"/>
  <c r="O26" i="10"/>
  <c r="N27" i="10"/>
  <c r="O27" i="10"/>
  <c r="N28" i="10"/>
  <c r="O28" i="10"/>
  <c r="N29" i="10"/>
  <c r="O29" i="10"/>
  <c r="N30" i="10"/>
  <c r="O30" i="10"/>
  <c r="N31" i="10"/>
  <c r="O31" i="10"/>
  <c r="N32" i="10"/>
  <c r="O32" i="10"/>
  <c r="N33" i="10"/>
  <c r="O33" i="10"/>
  <c r="N34" i="10"/>
  <c r="O34" i="10"/>
  <c r="N35" i="10"/>
  <c r="O35" i="10"/>
  <c r="N36" i="10"/>
  <c r="O36" i="10"/>
  <c r="N37" i="10"/>
  <c r="O37" i="10"/>
  <c r="N38" i="10"/>
  <c r="O38" i="10"/>
  <c r="N39" i="10"/>
  <c r="O39" i="10"/>
  <c r="N40" i="10"/>
  <c r="O40" i="10"/>
  <c r="N41" i="10"/>
  <c r="O41" i="10"/>
  <c r="N42" i="10"/>
  <c r="O42" i="10"/>
  <c r="N43" i="10"/>
  <c r="O43" i="10"/>
  <c r="N44" i="10"/>
  <c r="O44" i="10"/>
  <c r="N45" i="10"/>
  <c r="O45" i="10"/>
  <c r="N46" i="10"/>
  <c r="O46" i="10"/>
  <c r="N47" i="10"/>
  <c r="O47" i="10"/>
  <c r="D4" i="9"/>
  <c r="G4" i="9"/>
  <c r="H4" i="9"/>
  <c r="D5" i="9"/>
  <c r="G5" i="9"/>
  <c r="H5" i="9"/>
  <c r="L5" i="9"/>
  <c r="D6" i="9"/>
  <c r="G6" i="9"/>
  <c r="H6" i="9"/>
  <c r="L6" i="9"/>
  <c r="D7" i="9"/>
  <c r="G7" i="9"/>
  <c r="H7" i="9"/>
  <c r="L7" i="9"/>
  <c r="D8" i="9"/>
  <c r="G8" i="9"/>
  <c r="H8" i="9"/>
  <c r="L8" i="9"/>
  <c r="D9" i="9"/>
  <c r="G9" i="9"/>
  <c r="H9" i="9"/>
  <c r="L9" i="9"/>
  <c r="D10" i="9"/>
  <c r="G10" i="9"/>
  <c r="H10" i="9"/>
  <c r="L10" i="9"/>
  <c r="D11" i="9"/>
  <c r="G11" i="9"/>
  <c r="H11" i="9"/>
  <c r="L11" i="9"/>
  <c r="D12" i="9"/>
  <c r="G12" i="9"/>
  <c r="H12" i="9"/>
  <c r="L12" i="9"/>
  <c r="L13" i="9"/>
  <c r="H14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D4" i="8"/>
  <c r="E4" i="8"/>
  <c r="F4" i="8"/>
  <c r="H4" i="8"/>
  <c r="I4" i="8"/>
  <c r="L4" i="8"/>
  <c r="D5" i="8"/>
  <c r="E5" i="8"/>
  <c r="F5" i="8"/>
  <c r="H5" i="8"/>
  <c r="I5" i="8"/>
  <c r="K5" i="8"/>
  <c r="L5" i="8"/>
  <c r="D6" i="8"/>
  <c r="E6" i="8"/>
  <c r="F6" i="8"/>
  <c r="H6" i="8"/>
  <c r="I6" i="8"/>
  <c r="K6" i="8"/>
  <c r="L6" i="8"/>
  <c r="D7" i="8"/>
  <c r="E7" i="8"/>
  <c r="F7" i="8"/>
  <c r="H7" i="8"/>
  <c r="I7" i="8"/>
  <c r="K7" i="8"/>
  <c r="L7" i="8"/>
  <c r="D8" i="8"/>
  <c r="E8" i="8"/>
  <c r="F8" i="8"/>
  <c r="H8" i="8"/>
  <c r="I8" i="8"/>
  <c r="K8" i="8"/>
  <c r="L8" i="8"/>
  <c r="D9" i="8"/>
  <c r="E9" i="8"/>
  <c r="F9" i="8"/>
  <c r="H9" i="8"/>
  <c r="I9" i="8"/>
  <c r="K9" i="8"/>
  <c r="L9" i="8"/>
  <c r="D10" i="8"/>
  <c r="E10" i="8"/>
  <c r="F10" i="8"/>
  <c r="H10" i="8"/>
  <c r="I10" i="8"/>
  <c r="K10" i="8"/>
  <c r="L10" i="8"/>
  <c r="D11" i="8"/>
  <c r="E11" i="8"/>
  <c r="F11" i="8"/>
  <c r="H11" i="8"/>
  <c r="I11" i="8"/>
  <c r="K11" i="8"/>
  <c r="L11" i="8"/>
  <c r="I12" i="8"/>
  <c r="K12" i="8"/>
  <c r="L12" i="8"/>
  <c r="K13" i="8"/>
  <c r="L13" i="8"/>
  <c r="K14" i="8"/>
  <c r="L14" i="8"/>
  <c r="K15" i="8"/>
  <c r="L15" i="8"/>
  <c r="K16" i="8"/>
  <c r="L16" i="8"/>
  <c r="K17" i="8"/>
  <c r="L17" i="8"/>
  <c r="K18" i="8"/>
  <c r="L18" i="8"/>
  <c r="K19" i="8"/>
  <c r="L19" i="8"/>
  <c r="K20" i="8"/>
  <c r="L20" i="8"/>
  <c r="K21" i="8"/>
  <c r="L21" i="8"/>
  <c r="K22" i="8"/>
  <c r="L22" i="8"/>
  <c r="K23" i="8"/>
  <c r="L23" i="8"/>
  <c r="K24" i="8"/>
  <c r="L24" i="8"/>
  <c r="K25" i="8"/>
  <c r="L25" i="8"/>
  <c r="K26" i="8"/>
  <c r="L26" i="8"/>
  <c r="K27" i="8"/>
  <c r="L27" i="8"/>
  <c r="K28" i="8"/>
  <c r="L28" i="8"/>
  <c r="K29" i="8"/>
  <c r="L29" i="8"/>
  <c r="K30" i="8"/>
  <c r="L30" i="8"/>
  <c r="K31" i="8"/>
  <c r="L31" i="8"/>
  <c r="K32" i="8"/>
  <c r="L32" i="8"/>
  <c r="K33" i="8"/>
  <c r="L33" i="8"/>
  <c r="K34" i="8"/>
  <c r="L34" i="8"/>
  <c r="K35" i="8"/>
  <c r="L35" i="8"/>
  <c r="K36" i="8"/>
  <c r="L36" i="8"/>
  <c r="K37" i="8"/>
  <c r="L37" i="8"/>
  <c r="K38" i="8"/>
  <c r="L38" i="8"/>
  <c r="K39" i="8"/>
  <c r="L39" i="8"/>
  <c r="K2" i="7"/>
  <c r="G8" i="7"/>
  <c r="G9" i="7"/>
  <c r="G10" i="7"/>
  <c r="G7" i="7"/>
  <c r="G4" i="7"/>
  <c r="G5" i="7"/>
  <c r="G6" i="7"/>
  <c r="G3" i="7"/>
  <c r="K3" i="7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K31" i="7"/>
  <c r="D10" i="7"/>
  <c r="D9" i="7"/>
  <c r="D8" i="7"/>
  <c r="D7" i="7"/>
  <c r="D6" i="7"/>
  <c r="D5" i="7"/>
  <c r="D4" i="7"/>
  <c r="D3" i="7"/>
  <c r="H6" i="7"/>
  <c r="H10" i="7"/>
  <c r="J32" i="7"/>
  <c r="K9" i="7"/>
  <c r="K13" i="7"/>
  <c r="H3" i="7"/>
  <c r="H7" i="7"/>
  <c r="K5" i="7"/>
  <c r="H5" i="7"/>
  <c r="H9" i="7"/>
  <c r="K17" i="7"/>
  <c r="K20" i="7"/>
  <c r="H4" i="7"/>
  <c r="H8" i="7"/>
  <c r="K24" i="7"/>
  <c r="K28" i="7"/>
  <c r="K16" i="7"/>
  <c r="K8" i="7"/>
  <c r="K4" i="7"/>
  <c r="K29" i="7"/>
  <c r="K15" i="7"/>
  <c r="K11" i="7"/>
  <c r="K7" i="7"/>
  <c r="K18" i="7"/>
  <c r="K22" i="7"/>
  <c r="K26" i="7"/>
  <c r="K30" i="7"/>
  <c r="K12" i="7"/>
  <c r="K21" i="7"/>
  <c r="K25" i="7"/>
  <c r="K14" i="7"/>
  <c r="K10" i="7"/>
  <c r="K6" i="7"/>
  <c r="K19" i="7"/>
  <c r="K23" i="7"/>
  <c r="K27" i="7"/>
  <c r="K32" i="7"/>
  <c r="M5" i="6"/>
  <c r="N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N7" i="6"/>
  <c r="N15" i="6"/>
  <c r="N12" i="6"/>
  <c r="N20" i="6"/>
  <c r="N9" i="6"/>
  <c r="N13" i="6"/>
  <c r="N17" i="6"/>
  <c r="N11" i="6"/>
  <c r="N19" i="6"/>
  <c r="N8" i="6"/>
  <c r="N16" i="6"/>
  <c r="N6" i="6"/>
  <c r="N10" i="6"/>
  <c r="N14" i="6"/>
  <c r="N18" i="6"/>
  <c r="I4" i="3"/>
  <c r="I5" i="3"/>
  <c r="I6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I7" i="3"/>
  <c r="J6" i="3"/>
  <c r="B23" i="3"/>
  <c r="C5" i="3"/>
  <c r="G5" i="3"/>
  <c r="C7" i="3"/>
  <c r="G7" i="3"/>
  <c r="C9" i="3"/>
  <c r="G9" i="3"/>
  <c r="C11" i="3"/>
  <c r="G11" i="3"/>
  <c r="C13" i="3"/>
  <c r="G13" i="3"/>
  <c r="C15" i="3"/>
  <c r="G15" i="3"/>
  <c r="C17" i="3"/>
  <c r="G17" i="3"/>
  <c r="C19" i="3"/>
  <c r="G19" i="3"/>
  <c r="C21" i="3"/>
  <c r="G21" i="3"/>
  <c r="C3" i="3"/>
  <c r="G3" i="3"/>
  <c r="C6" i="3"/>
  <c r="G6" i="3"/>
  <c r="C20" i="3"/>
  <c r="G20" i="3"/>
  <c r="C16" i="3"/>
  <c r="G16" i="3"/>
  <c r="C12" i="3"/>
  <c r="G12" i="3"/>
  <c r="C8" i="3"/>
  <c r="G8" i="3"/>
  <c r="C4" i="3"/>
  <c r="G4" i="3"/>
  <c r="C10" i="3"/>
  <c r="G10" i="3"/>
  <c r="C14" i="3"/>
  <c r="G14" i="3"/>
  <c r="C18" i="3"/>
  <c r="G18" i="3"/>
  <c r="G23" i="3"/>
  <c r="C22" i="3"/>
  <c r="I8" i="3"/>
  <c r="J7" i="3"/>
  <c r="I4" i="1"/>
  <c r="D4" i="1"/>
  <c r="J4" i="1"/>
  <c r="I5" i="1"/>
  <c r="I6" i="1"/>
  <c r="D6" i="1"/>
  <c r="J6" i="1"/>
  <c r="I7" i="1"/>
  <c r="D7" i="1"/>
  <c r="J7" i="1"/>
  <c r="I8" i="1"/>
  <c r="D8" i="1"/>
  <c r="J8" i="1"/>
  <c r="I9" i="1"/>
  <c r="D9" i="1"/>
  <c r="J9" i="1"/>
  <c r="I10" i="1"/>
  <c r="D10" i="1"/>
  <c r="J10" i="1"/>
  <c r="I11" i="1"/>
  <c r="D11" i="1"/>
  <c r="J11" i="1"/>
  <c r="I12" i="1"/>
  <c r="D12" i="1"/>
  <c r="J12" i="1"/>
  <c r="I13" i="1"/>
  <c r="I14" i="1"/>
  <c r="D14" i="1"/>
  <c r="J14" i="1"/>
  <c r="I15" i="1"/>
  <c r="D15" i="1"/>
  <c r="J15" i="1"/>
  <c r="I16" i="1"/>
  <c r="D16" i="1"/>
  <c r="J16" i="1"/>
  <c r="I17" i="1"/>
  <c r="D17" i="1"/>
  <c r="J17" i="1"/>
  <c r="I18" i="1"/>
  <c r="D18" i="1"/>
  <c r="J18" i="1"/>
  <c r="I19" i="1"/>
  <c r="D19" i="1"/>
  <c r="J19" i="1"/>
  <c r="I20" i="1"/>
  <c r="D20" i="1"/>
  <c r="J20" i="1"/>
  <c r="I21" i="1"/>
  <c r="D21" i="1"/>
  <c r="J21" i="1"/>
  <c r="I22" i="1"/>
  <c r="D22" i="1"/>
  <c r="J22" i="1"/>
  <c r="I23" i="1"/>
  <c r="D23" i="1"/>
  <c r="J23" i="1"/>
  <c r="I24" i="1"/>
  <c r="D24" i="1"/>
  <c r="J24" i="1"/>
  <c r="I25" i="1"/>
  <c r="D25" i="1"/>
  <c r="J25" i="1"/>
  <c r="I26" i="1"/>
  <c r="D26" i="1"/>
  <c r="J26" i="1"/>
  <c r="I27" i="1"/>
  <c r="D27" i="1"/>
  <c r="J27" i="1"/>
  <c r="I28" i="1"/>
  <c r="D28" i="1"/>
  <c r="J28" i="1"/>
  <c r="I29" i="1"/>
  <c r="D29" i="1"/>
  <c r="J29" i="1"/>
  <c r="I30" i="1"/>
  <c r="D30" i="1"/>
  <c r="J30" i="1"/>
  <c r="I3" i="1"/>
  <c r="D3" i="1"/>
  <c r="J3" i="1"/>
  <c r="M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M43" i="1"/>
  <c r="D5" i="1"/>
  <c r="J5" i="1"/>
  <c r="D13" i="1"/>
  <c r="J13" i="1"/>
  <c r="I9" i="3"/>
  <c r="J8" i="3"/>
  <c r="M33" i="1"/>
  <c r="M25" i="1"/>
  <c r="M17" i="1"/>
  <c r="M9" i="1"/>
  <c r="L44" i="1"/>
  <c r="L45" i="1"/>
  <c r="L46" i="1"/>
  <c r="L47" i="1"/>
  <c r="L48" i="1"/>
  <c r="L49" i="1"/>
  <c r="L50" i="1"/>
  <c r="L51" i="1"/>
  <c r="L52" i="1"/>
  <c r="L53" i="1"/>
  <c r="M53" i="1"/>
  <c r="M39" i="1"/>
  <c r="M31" i="1"/>
  <c r="M23" i="1"/>
  <c r="M15" i="1"/>
  <c r="M7" i="1"/>
  <c r="M37" i="1"/>
  <c r="M29" i="1"/>
  <c r="M13" i="1"/>
  <c r="M41" i="1"/>
  <c r="M21" i="1"/>
  <c r="M35" i="1"/>
  <c r="M27" i="1"/>
  <c r="M19" i="1"/>
  <c r="M11" i="1"/>
  <c r="M49" i="1"/>
  <c r="M42" i="1"/>
  <c r="M38" i="1"/>
  <c r="M34" i="1"/>
  <c r="M30" i="1"/>
  <c r="M26" i="1"/>
  <c r="M22" i="1"/>
  <c r="M18" i="1"/>
  <c r="M14" i="1"/>
  <c r="M10" i="1"/>
  <c r="M6" i="1"/>
  <c r="M52" i="1"/>
  <c r="M48" i="1"/>
  <c r="M45" i="1"/>
  <c r="M51" i="1"/>
  <c r="M47" i="1"/>
  <c r="M44" i="1"/>
  <c r="M40" i="1"/>
  <c r="M36" i="1"/>
  <c r="M32" i="1"/>
  <c r="M28" i="1"/>
  <c r="M24" i="1"/>
  <c r="M20" i="1"/>
  <c r="M16" i="1"/>
  <c r="M12" i="1"/>
  <c r="M8" i="1"/>
  <c r="M50" i="1"/>
  <c r="M46" i="1"/>
  <c r="J31" i="1"/>
  <c r="I10" i="3"/>
  <c r="J9" i="3"/>
  <c r="I11" i="3"/>
  <c r="J10" i="3"/>
  <c r="I12" i="3"/>
  <c r="J11" i="3"/>
  <c r="I13" i="3"/>
  <c r="J12" i="3"/>
  <c r="I14" i="3"/>
  <c r="J13" i="3"/>
  <c r="I15" i="3"/>
  <c r="J14" i="3"/>
  <c r="I16" i="3"/>
  <c r="J15" i="3"/>
  <c r="I17" i="3"/>
  <c r="J16" i="3"/>
  <c r="I18" i="3"/>
  <c r="J17" i="3"/>
  <c r="I19" i="3"/>
  <c r="J18" i="3"/>
  <c r="I20" i="3"/>
  <c r="J19" i="3"/>
  <c r="I21" i="3"/>
  <c r="J20" i="3"/>
  <c r="I22" i="3"/>
  <c r="J21" i="3"/>
  <c r="I23" i="3"/>
  <c r="J22" i="3"/>
  <c r="I24" i="3"/>
  <c r="J23" i="3"/>
  <c r="I25" i="3"/>
  <c r="J25" i="3"/>
  <c r="J24" i="3"/>
</calcChain>
</file>

<file path=xl/sharedStrings.xml><?xml version="1.0" encoding="utf-8"?>
<sst xmlns="http://schemas.openxmlformats.org/spreadsheetml/2006/main" count="239" uniqueCount="144">
  <si>
    <t>blu_010.jpg</t>
  </si>
  <si>
    <t>blu_020.jpg</t>
  </si>
  <si>
    <t>blu_035.jpg</t>
  </si>
  <si>
    <t>blu_050.jpg</t>
  </si>
  <si>
    <t>blu_065.jpg</t>
  </si>
  <si>
    <t>blu_080.jpg</t>
  </si>
  <si>
    <t>blu_100.jpg</t>
  </si>
  <si>
    <t>bppl_010.jpg</t>
  </si>
  <si>
    <t>bppl_020.jpg</t>
  </si>
  <si>
    <t>bppl_035.jpg</t>
  </si>
  <si>
    <t>bppl_050.jpg</t>
  </si>
  <si>
    <t>bppl_065.jpg</t>
  </si>
  <si>
    <t>bppl_080.jpg</t>
  </si>
  <si>
    <t>bppl_100.jpg</t>
  </si>
  <si>
    <t>grn_010.jpg</t>
  </si>
  <si>
    <t>grn_020.jpg</t>
  </si>
  <si>
    <t>grn_035.jpg</t>
  </si>
  <si>
    <t>grn_050.jpg</t>
  </si>
  <si>
    <t>grn_065.jpg</t>
  </si>
  <si>
    <t>grn_080.jpg</t>
  </si>
  <si>
    <t>grn_100.jpg</t>
  </si>
  <si>
    <t>red_010.jpg</t>
  </si>
  <si>
    <t>red_020.jpg</t>
  </si>
  <si>
    <t>red_035.jpg</t>
  </si>
  <si>
    <t>red_050.jpg</t>
  </si>
  <si>
    <t>red_065.jpg</t>
  </si>
  <si>
    <t>red_080.jpg</t>
  </si>
  <si>
    <t>red_100.jpg</t>
  </si>
  <si>
    <t>x1</t>
  </si>
  <si>
    <t>x2</t>
  </si>
  <si>
    <t>x3</t>
  </si>
  <si>
    <t>Curve fitting - QL</t>
  </si>
  <si>
    <t>Error</t>
  </si>
  <si>
    <t>Fomula</t>
  </si>
  <si>
    <t>QL = 0</t>
  </si>
  <si>
    <t>Fitting</t>
  </si>
  <si>
    <t>parameters</t>
  </si>
  <si>
    <t>Model - X</t>
  </si>
  <si>
    <t>Model - Y</t>
  </si>
  <si>
    <t>Treatment Level</t>
  </si>
  <si>
    <t>New Calcs (Sept. 7, 2011)</t>
  </si>
  <si>
    <t>Canon Texture Acut</t>
  </si>
  <si>
    <t>Kodak Texture Acut</t>
  </si>
  <si>
    <t>Texture Acutance</t>
  </si>
  <si>
    <t>Otherwise</t>
  </si>
  <si>
    <t>CU model</t>
  </si>
  <si>
    <t>QL = (OM-x(1))/x(2) - x(3)/x(2)^2 * ln(1 + x(2)*(OM-x(1))/x(3));</t>
  </si>
  <si>
    <t>sum of error</t>
  </si>
  <si>
    <t>sum error</t>
  </si>
  <si>
    <t>error</t>
  </si>
  <si>
    <t>VN model</t>
  </si>
  <si>
    <t>If OM &gt; 0.8636</t>
  </si>
  <si>
    <t>If OM &gt; 0.3185</t>
  </si>
  <si>
    <t>Data Table</t>
  </si>
  <si>
    <t>Objective Metric</t>
  </si>
  <si>
    <t>v3.0 SQS Value</t>
  </si>
  <si>
    <t>v3.0 SQS Value (JND)</t>
  </si>
  <si>
    <t>Quality Loss (JND)</t>
  </si>
  <si>
    <t>Plot</t>
  </si>
  <si>
    <t>v2.1 SQS Value</t>
  </si>
  <si>
    <t>max</t>
  </si>
  <si>
    <t>OM = 0.96052 - texture acutance</t>
  </si>
  <si>
    <t>QL = x(1)*OM + x(2)*OM^2 + x(3)*OM^3</t>
  </si>
  <si>
    <t>Polynomial Curve fitting - QL</t>
  </si>
  <si>
    <t>Texture Blur model</t>
  </si>
  <si>
    <t>v1.0 SQS Value</t>
  </si>
  <si>
    <t>macbeth_lpf_all_0128e_02cpd</t>
  </si>
  <si>
    <t>macbeth_lpf_all_0256e_02cpd</t>
  </si>
  <si>
    <t>macbeth_lpf_luma_0128e_02cpd</t>
  </si>
  <si>
    <t>macbeth_lpf_luma_0256e_02cpd</t>
  </si>
  <si>
    <t>macbeth_lpf_all_0128e_04cpd</t>
  </si>
  <si>
    <t>macbeth_lpf_all_0256e_04cpd</t>
  </si>
  <si>
    <t>macbeth_lpf_luma_0128e_04cpd</t>
  </si>
  <si>
    <t>macbeth_lpf_luma_0256e_04cpd</t>
  </si>
  <si>
    <t>macbeth_lpf_all_0128e_08cpd</t>
  </si>
  <si>
    <t>macbeth_lpf_all_0256e_08cpd</t>
  </si>
  <si>
    <t>macbeth_lpf_luma_0128e_08cpd</t>
  </si>
  <si>
    <t>macbeth_lpf_luma_0256e_08cpd</t>
  </si>
  <si>
    <t>macbeth_lpf_all_0128e_16cpd</t>
  </si>
  <si>
    <t>macbeth_lpf_all_0256e_16cpd</t>
  </si>
  <si>
    <t>macbeth_lpf_luma_0128e_16cpd</t>
  </si>
  <si>
    <t>macbeth_lpf_luma_0256e_16cpd</t>
  </si>
  <si>
    <t>macbeth_ls_0128e</t>
  </si>
  <si>
    <t>macbeth_ls_0512e</t>
  </si>
  <si>
    <t>macbeth_ls_2048e</t>
  </si>
  <si>
    <t>macbeth_ls_8196e</t>
  </si>
  <si>
    <t>Data Table for Texture Blur</t>
  </si>
  <si>
    <t>Data Table for Chrominence Non-uniformity</t>
  </si>
  <si>
    <t>OM = 0.8859 - acutance</t>
  </si>
  <si>
    <t>If acutance &lt; 0.8859</t>
  </si>
  <si>
    <t>OM = 0</t>
  </si>
  <si>
    <t>QL = (0.00336 - 2.336*OM + 164.1* OM^2 - 191.8*OM^3 + 16.32* OM^4)/(1-0.08655*OM + 0.9680*OM^2-2.306*OM^3)</t>
  </si>
  <si>
    <t>Objective metric of blur</t>
  </si>
  <si>
    <t>Reference: ISO 20462 Part III</t>
  </si>
  <si>
    <t>The objective metric for blur was obtained using published materials, not from experimental data.</t>
  </si>
  <si>
    <t>Treament level</t>
  </si>
  <si>
    <t>Gain</t>
  </si>
  <si>
    <t>SQS Value</t>
  </si>
  <si>
    <t>Chroma Level Data Table</t>
  </si>
  <si>
    <t>x(1)</t>
  </si>
  <si>
    <t>x(2)</t>
  </si>
  <si>
    <t>x(3)</t>
  </si>
  <si>
    <t>Curve fit</t>
  </si>
  <si>
    <t>CL Model</t>
  </si>
  <si>
    <t>QL = x(3)*( 1 - exp(- ((x(1)*abs(OM - 102.4))^x(2))))</t>
  </si>
  <si>
    <t>OM &gt; 102.4</t>
  </si>
  <si>
    <t>OM &lt;= 102.4</t>
  </si>
  <si>
    <t>v2.1 SQS Mean</t>
  </si>
  <si>
    <t>Data Table for LCA</t>
  </si>
  <si>
    <t>Treatment level</t>
  </si>
  <si>
    <t>Curve Fitting</t>
  </si>
  <si>
    <t>sum</t>
  </si>
  <si>
    <t xml:space="preserve">TV Distortion (%) </t>
  </si>
  <si>
    <t>Barrel</t>
  </si>
  <si>
    <t>Negative Wave</t>
  </si>
  <si>
    <t>Pincushion</t>
  </si>
  <si>
    <t>Positive Wave</t>
  </si>
  <si>
    <t>Distortion Type</t>
  </si>
  <si>
    <t>n/a</t>
  </si>
  <si>
    <t>Data table for lateral geometric distortion</t>
  </si>
  <si>
    <t>Source: CNU_KSoftcopyHardcopyCorrelation_JBP2015editsV2.xls</t>
  </si>
  <si>
    <t>Source: UpdatedTextureSQSJNDModel.xls</t>
  </si>
  <si>
    <t>Source: cpiq_subjective_results_corr2objective_v3_byCPD.xlsx</t>
  </si>
  <si>
    <t>Source: CPIQ_LCA_IQ_Ruler_v3.0byJBP.xls</t>
  </si>
  <si>
    <t>Source: CPIQ_CCSG_Saturation.xlsx</t>
  </si>
  <si>
    <t>Curve Fitting - Bar/Pin</t>
  </si>
  <si>
    <t>Model - X Bar/Pin</t>
  </si>
  <si>
    <t>Model - Y Bar/Pin</t>
  </si>
  <si>
    <t>Barrel/pincushion formula</t>
  </si>
  <si>
    <t>QL = x(1)*OM + x(2)*OM^(1/2) + x(3)*OM^(1/3)</t>
  </si>
  <si>
    <t>Source: LGD_ruler_data_3_companies_v3.0rulerJBP2015_v2.xls</t>
  </si>
  <si>
    <t>If texture acutance &lt; 0.96052</t>
  </si>
  <si>
    <t>If OM &gt; 0.5654</t>
  </si>
  <si>
    <t>LCD model</t>
  </si>
  <si>
    <t>2016-11-21 correction to OM</t>
  </si>
  <si>
    <t>NOTE: LGD is the absolute value of the distortion.</t>
  </si>
  <si>
    <t>LGD - Barrel/Pincushion model</t>
  </si>
  <si>
    <t>Model - X Wave</t>
  </si>
  <si>
    <t>Model - Y Wave</t>
  </si>
  <si>
    <t>Curve Fitting - Wave</t>
  </si>
  <si>
    <t>Wave formula</t>
  </si>
  <si>
    <t>LGD - Wave model</t>
  </si>
  <si>
    <t>If OM &gt; 0.7588</t>
  </si>
  <si>
    <t>QL=0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</si>
</sst>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0.000000"/>
    <numFmt numFmtId="166" formatCode="0.00000"/>
    <numFmt numFmtId="167" formatCode="0.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2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50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5" applyNumberFormat="0" applyAlignment="0" applyProtection="0"/>
    <xf numFmtId="0" fontId="10" fillId="8" borderId="6" applyNumberFormat="0" applyAlignment="0" applyProtection="0"/>
    <xf numFmtId="0" fontId="11" fillId="8" borderId="5" applyNumberFormat="0" applyAlignment="0" applyProtection="0"/>
    <xf numFmtId="0" fontId="12" fillId="0" borderId="7" applyNumberFormat="0" applyFill="0" applyAlignment="0" applyProtection="0"/>
    <xf numFmtId="0" fontId="13" fillId="9" borderId="8" applyNumberFormat="0" applyAlignment="0" applyProtection="0"/>
    <xf numFmtId="0" fontId="14" fillId="0" borderId="0" applyNumberFormat="0" applyFill="0" applyBorder="0" applyAlignment="0" applyProtection="0"/>
    <xf numFmtId="0" fontId="1" fillId="10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7" fillId="34" borderId="0" applyNumberFormat="0" applyBorder="0" applyAlignment="0" applyProtection="0"/>
    <xf numFmtId="0" fontId="18" fillId="0" borderId="0" applyNumberFormat="0" applyFill="0" applyBorder="0" applyAlignment="0" applyProtection="0"/>
    <xf numFmtId="0" fontId="20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right"/>
    </xf>
    <xf numFmtId="0" fontId="0" fillId="0" borderId="0" xfId="0" applyBorder="1"/>
    <xf numFmtId="164" fontId="0" fillId="2" borderId="0" xfId="0" applyNumberFormat="1" applyFill="1"/>
    <xf numFmtId="0" fontId="0" fillId="3" borderId="0" xfId="0" applyFill="1"/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166" fontId="0" fillId="0" borderId="0" xfId="0" applyNumberFormat="1" applyFill="1" applyAlignment="1">
      <alignment horizontal="center"/>
    </xf>
    <xf numFmtId="164" fontId="0" fillId="3" borderId="0" xfId="0" applyNumberFormat="1" applyFill="1"/>
    <xf numFmtId="0" fontId="0" fillId="0" borderId="0" xfId="0" applyFill="1"/>
    <xf numFmtId="0" fontId="0" fillId="35" borderId="1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/>
    </xf>
    <xf numFmtId="0" fontId="0" fillId="35" borderId="1" xfId="0" applyFill="1" applyBorder="1"/>
    <xf numFmtId="166" fontId="0" fillId="35" borderId="1" xfId="0" applyNumberFormat="1" applyFill="1" applyBorder="1" applyAlignment="1">
      <alignment horizontal="center" vertical="center"/>
    </xf>
    <xf numFmtId="166" fontId="0" fillId="35" borderId="1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166" fontId="0" fillId="0" borderId="0" xfId="0" applyNumberFormat="1" applyFill="1" applyBorder="1" applyAlignment="1">
      <alignment horizontal="center" vertical="center"/>
    </xf>
    <xf numFmtId="0" fontId="0" fillId="35" borderId="1" xfId="0" applyFill="1" applyBorder="1" applyAlignment="1">
      <alignment horizontal="center" wrapText="1"/>
    </xf>
    <xf numFmtId="165" fontId="0" fillId="3" borderId="0" xfId="0" applyNumberFormat="1" applyFill="1"/>
    <xf numFmtId="0" fontId="0" fillId="2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35" borderId="11" xfId="0" applyFill="1" applyBorder="1" applyAlignment="1">
      <alignment horizontal="center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0" fontId="19" fillId="2" borderId="0" xfId="0" applyFont="1" applyFill="1"/>
    <xf numFmtId="0" fontId="0" fillId="35" borderId="0" xfId="0" applyFill="1"/>
    <xf numFmtId="0" fontId="0" fillId="35" borderId="0" xfId="0" applyFill="1" applyAlignment="1">
      <alignment horizontal="center"/>
    </xf>
    <xf numFmtId="0" fontId="20" fillId="35" borderId="1" xfId="43" applyFill="1" applyBorder="1"/>
    <xf numFmtId="0" fontId="20" fillId="35" borderId="1" xfId="43" applyFill="1" applyBorder="1" applyAlignment="1">
      <alignment horizontal="center"/>
    </xf>
    <xf numFmtId="0" fontId="21" fillId="35" borderId="1" xfId="43" applyFont="1" applyFill="1" applyBorder="1" applyAlignment="1">
      <alignment horizontal="center"/>
    </xf>
    <xf numFmtId="0" fontId="0" fillId="36" borderId="1" xfId="0" applyFill="1" applyBorder="1" applyAlignment="1">
      <alignment wrapText="1"/>
    </xf>
    <xf numFmtId="0" fontId="20" fillId="36" borderId="1" xfId="43" applyFill="1" applyBorder="1"/>
    <xf numFmtId="0" fontId="0" fillId="37" borderId="1" xfId="0" applyFill="1" applyBorder="1" applyAlignment="1">
      <alignment wrapText="1"/>
    </xf>
    <xf numFmtId="0" fontId="0" fillId="37" borderId="1" xfId="0" applyFill="1" applyBorder="1"/>
    <xf numFmtId="0" fontId="0" fillId="36" borderId="1" xfId="0" applyFill="1" applyBorder="1"/>
    <xf numFmtId="0" fontId="0" fillId="37" borderId="12" xfId="0" applyFill="1" applyBorder="1"/>
    <xf numFmtId="0" fontId="0" fillId="36" borderId="12" xfId="0" applyFill="1" applyBorder="1" applyAlignment="1">
      <alignment wrapText="1"/>
    </xf>
    <xf numFmtId="0" fontId="0" fillId="36" borderId="12" xfId="0" applyFill="1" applyBorder="1"/>
  </cellXfs>
  <cellStyles count="50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5" builtinId="9" hidden="1"/>
    <cellStyle name="Followed Hyperlink" xfId="47" builtinId="9" hidden="1"/>
    <cellStyle name="Followed Hyperlink" xfId="49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 hidden="1"/>
    <cellStyle name="Hyperlink" xfId="46" builtinId="8" hidden="1"/>
    <cellStyle name="Hyperlink" xfId="48" builtinId="8" hidde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Chrominence Non-Uniformity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CU!$E$3:$E$30</c:f>
              <c:numCache>
                <c:formatCode>General</c:formatCode>
                <c:ptCount val="28"/>
                <c:pt idx="0">
                  <c:v>2.3889999999999998</c:v>
                </c:pt>
                <c:pt idx="1">
                  <c:v>3.956</c:v>
                </c:pt>
                <c:pt idx="2">
                  <c:v>7.3780000000000001</c:v>
                </c:pt>
                <c:pt idx="3">
                  <c:v>11.224</c:v>
                </c:pt>
                <c:pt idx="4">
                  <c:v>14.247</c:v>
                </c:pt>
                <c:pt idx="5">
                  <c:v>16.135999999999999</c:v>
                </c:pt>
                <c:pt idx="6">
                  <c:v>21.756</c:v>
                </c:pt>
                <c:pt idx="7">
                  <c:v>2.21</c:v>
                </c:pt>
                <c:pt idx="8">
                  <c:v>4</c:v>
                </c:pt>
                <c:pt idx="9">
                  <c:v>7.3620000000000001</c:v>
                </c:pt>
                <c:pt idx="10">
                  <c:v>9.5890000000000004</c:v>
                </c:pt>
                <c:pt idx="11">
                  <c:v>13.685</c:v>
                </c:pt>
                <c:pt idx="12">
                  <c:v>16.462</c:v>
                </c:pt>
                <c:pt idx="13">
                  <c:v>20.334</c:v>
                </c:pt>
                <c:pt idx="14">
                  <c:v>2.1589999999999998</c:v>
                </c:pt>
                <c:pt idx="15">
                  <c:v>5.657</c:v>
                </c:pt>
                <c:pt idx="16">
                  <c:v>9.41</c:v>
                </c:pt>
                <c:pt idx="17">
                  <c:v>13.997</c:v>
                </c:pt>
                <c:pt idx="18">
                  <c:v>17.838000000000001</c:v>
                </c:pt>
                <c:pt idx="19">
                  <c:v>20.905000000000001</c:v>
                </c:pt>
                <c:pt idx="20">
                  <c:v>23.352</c:v>
                </c:pt>
                <c:pt idx="21">
                  <c:v>3.2610000000000001</c:v>
                </c:pt>
                <c:pt idx="22">
                  <c:v>5.19</c:v>
                </c:pt>
                <c:pt idx="23">
                  <c:v>8.8160000000000007</c:v>
                </c:pt>
                <c:pt idx="24">
                  <c:v>12.992000000000001</c:v>
                </c:pt>
                <c:pt idx="25">
                  <c:v>15.244</c:v>
                </c:pt>
                <c:pt idx="26">
                  <c:v>19.457999999999998</c:v>
                </c:pt>
                <c:pt idx="27">
                  <c:v>24.099</c:v>
                </c:pt>
              </c:numCache>
            </c:numRef>
          </c:xVal>
          <c:yVal>
            <c:numRef>
              <c:f>CU!$D$3:$D$30</c:f>
              <c:numCache>
                <c:formatCode>General</c:formatCode>
                <c:ptCount val="28"/>
                <c:pt idx="0">
                  <c:v>0</c:v>
                </c:pt>
                <c:pt idx="1">
                  <c:v>0.36339999999999861</c:v>
                </c:pt>
                <c:pt idx="2">
                  <c:v>2.547699999999999</c:v>
                </c:pt>
                <c:pt idx="3">
                  <c:v>3.7566999999999986</c:v>
                </c:pt>
                <c:pt idx="4">
                  <c:v>4.680299999999999</c:v>
                </c:pt>
                <c:pt idx="5">
                  <c:v>5.7547999999999995</c:v>
                </c:pt>
                <c:pt idx="6">
                  <c:v>7.4162999999999997</c:v>
                </c:pt>
                <c:pt idx="7">
                  <c:v>0.4742999999999995</c:v>
                </c:pt>
                <c:pt idx="8">
                  <c:v>0.46119999999999806</c:v>
                </c:pt>
                <c:pt idx="9">
                  <c:v>1.3923999999999985</c:v>
                </c:pt>
                <c:pt idx="10">
                  <c:v>3.0794999999999995</c:v>
                </c:pt>
                <c:pt idx="11">
                  <c:v>3.7587999999999973</c:v>
                </c:pt>
                <c:pt idx="12">
                  <c:v>5.3452999999999982</c:v>
                </c:pt>
                <c:pt idx="13">
                  <c:v>7.3058999999999976</c:v>
                </c:pt>
                <c:pt idx="14">
                  <c:v>0.99019999999999797</c:v>
                </c:pt>
                <c:pt idx="15">
                  <c:v>1.9899999999999984</c:v>
                </c:pt>
                <c:pt idx="16">
                  <c:v>3.9261999999999979</c:v>
                </c:pt>
                <c:pt idx="17">
                  <c:v>5.5708999999999982</c:v>
                </c:pt>
                <c:pt idx="18">
                  <c:v>6.8272999999999975</c:v>
                </c:pt>
                <c:pt idx="19">
                  <c:v>7.9296999999999969</c:v>
                </c:pt>
                <c:pt idx="20">
                  <c:v>9.2269999999999968</c:v>
                </c:pt>
                <c:pt idx="21">
                  <c:v>0.67249999999999943</c:v>
                </c:pt>
                <c:pt idx="22">
                  <c:v>1.6263999999999967</c:v>
                </c:pt>
                <c:pt idx="23">
                  <c:v>2.1332999999999984</c:v>
                </c:pt>
                <c:pt idx="24">
                  <c:v>4.8959999999999972</c:v>
                </c:pt>
                <c:pt idx="25">
                  <c:v>6.5241999999999969</c:v>
                </c:pt>
                <c:pt idx="26">
                  <c:v>7.1942999999999984</c:v>
                </c:pt>
                <c:pt idx="27">
                  <c:v>8.9251999999999967</c:v>
                </c:pt>
              </c:numCache>
            </c:numRef>
          </c:yVal>
          <c:smooth val="0"/>
        </c:ser>
        <c:ser>
          <c:idx val="1"/>
          <c:order val="1"/>
          <c:tx>
            <c:v>Model</c:v>
          </c:tx>
          <c:spPr>
            <a:ln w="2540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CU!$L$3:$L$53</c:f>
              <c:numCache>
                <c:formatCode>General</c:formatCode>
                <c:ptCount val="51"/>
                <c:pt idx="0">
                  <c:v>0</c:v>
                </c:pt>
                <c:pt idx="1">
                  <c:v>0.86360000000000003</c:v>
                </c:pt>
                <c:pt idx="2">
                  <c:v>1.1399999999999999</c:v>
                </c:pt>
                <c:pt idx="3">
                  <c:v>1.64</c:v>
                </c:pt>
                <c:pt idx="4">
                  <c:v>2.1399999999999997</c:v>
                </c:pt>
                <c:pt idx="5">
                  <c:v>2.6399999999999997</c:v>
                </c:pt>
                <c:pt idx="6">
                  <c:v>3.1399999999999997</c:v>
                </c:pt>
                <c:pt idx="7">
                  <c:v>3.6399999999999997</c:v>
                </c:pt>
                <c:pt idx="8">
                  <c:v>4.1399999999999997</c:v>
                </c:pt>
                <c:pt idx="9">
                  <c:v>4.6399999999999997</c:v>
                </c:pt>
                <c:pt idx="10">
                  <c:v>5.14</c:v>
                </c:pt>
                <c:pt idx="11">
                  <c:v>5.64</c:v>
                </c:pt>
                <c:pt idx="12">
                  <c:v>6.14</c:v>
                </c:pt>
                <c:pt idx="13">
                  <c:v>6.64</c:v>
                </c:pt>
                <c:pt idx="14">
                  <c:v>7.14</c:v>
                </c:pt>
                <c:pt idx="15">
                  <c:v>7.64</c:v>
                </c:pt>
                <c:pt idx="16">
                  <c:v>8.14</c:v>
                </c:pt>
                <c:pt idx="17">
                  <c:v>8.64</c:v>
                </c:pt>
                <c:pt idx="18">
                  <c:v>9.14</c:v>
                </c:pt>
                <c:pt idx="19">
                  <c:v>9.64</c:v>
                </c:pt>
                <c:pt idx="20">
                  <c:v>10.14</c:v>
                </c:pt>
                <c:pt idx="21">
                  <c:v>10.64</c:v>
                </c:pt>
                <c:pt idx="22">
                  <c:v>11.14</c:v>
                </c:pt>
                <c:pt idx="23">
                  <c:v>11.64</c:v>
                </c:pt>
                <c:pt idx="24">
                  <c:v>12.14</c:v>
                </c:pt>
                <c:pt idx="25">
                  <c:v>12.64</c:v>
                </c:pt>
                <c:pt idx="26">
                  <c:v>13.14</c:v>
                </c:pt>
                <c:pt idx="27">
                  <c:v>13.64</c:v>
                </c:pt>
                <c:pt idx="28">
                  <c:v>14.14</c:v>
                </c:pt>
                <c:pt idx="29">
                  <c:v>14.64</c:v>
                </c:pt>
                <c:pt idx="30">
                  <c:v>15.14</c:v>
                </c:pt>
                <c:pt idx="31">
                  <c:v>15.64</c:v>
                </c:pt>
                <c:pt idx="32">
                  <c:v>16.14</c:v>
                </c:pt>
                <c:pt idx="33">
                  <c:v>16.64</c:v>
                </c:pt>
                <c:pt idx="34">
                  <c:v>17.14</c:v>
                </c:pt>
                <c:pt idx="35">
                  <c:v>17.64</c:v>
                </c:pt>
                <c:pt idx="36">
                  <c:v>18.14</c:v>
                </c:pt>
                <c:pt idx="37">
                  <c:v>18.64</c:v>
                </c:pt>
                <c:pt idx="38">
                  <c:v>19.14</c:v>
                </c:pt>
                <c:pt idx="39">
                  <c:v>19.64</c:v>
                </c:pt>
                <c:pt idx="40">
                  <c:v>20.14</c:v>
                </c:pt>
                <c:pt idx="41">
                  <c:v>20.64</c:v>
                </c:pt>
                <c:pt idx="42">
                  <c:v>21.14</c:v>
                </c:pt>
                <c:pt idx="43">
                  <c:v>21.64</c:v>
                </c:pt>
                <c:pt idx="44">
                  <c:v>22.14</c:v>
                </c:pt>
                <c:pt idx="45">
                  <c:v>22.64</c:v>
                </c:pt>
                <c:pt idx="46">
                  <c:v>23.14</c:v>
                </c:pt>
                <c:pt idx="47">
                  <c:v>23.64</c:v>
                </c:pt>
                <c:pt idx="48">
                  <c:v>24.14</c:v>
                </c:pt>
                <c:pt idx="49">
                  <c:v>24.64</c:v>
                </c:pt>
                <c:pt idx="50">
                  <c:v>25.14</c:v>
                </c:pt>
              </c:numCache>
            </c:numRef>
          </c:xVal>
          <c:yVal>
            <c:numRef>
              <c:f>CU!$M$3:$M$53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7.7138381445380266E-2</c:v>
                </c:pt>
                <c:pt idx="3">
                  <c:v>0.24532038941056888</c:v>
                </c:pt>
                <c:pt idx="4">
                  <c:v>0.4280215359932566</c:v>
                </c:pt>
                <c:pt idx="5">
                  <c:v>0.61754592875135172</c:v>
                </c:pt>
                <c:pt idx="6">
                  <c:v>0.8110511244834655</c:v>
                </c:pt>
                <c:pt idx="7">
                  <c:v>1.0071681771654861</c:v>
                </c:pt>
                <c:pt idx="8">
                  <c:v>1.2051317393723584</c:v>
                </c:pt>
                <c:pt idx="9">
                  <c:v>1.4044702703891863</c:v>
                </c:pt>
                <c:pt idx="10">
                  <c:v>1.6048725722574246</c:v>
                </c:pt>
                <c:pt idx="11">
                  <c:v>1.8061224381392396</c:v>
                </c:pt>
                <c:pt idx="12">
                  <c:v>2.0080635375025153</c:v>
                </c:pt>
                <c:pt idx="13">
                  <c:v>2.2105791631927771</c:v>
                </c:pt>
                <c:pt idx="14">
                  <c:v>2.4135798778888433</c:v>
                </c:pt>
                <c:pt idx="15">
                  <c:v>2.6169956287582141</c:v>
                </c:pt>
                <c:pt idx="16">
                  <c:v>2.8207705211191945</c:v>
                </c:pt>
                <c:pt idx="17">
                  <c:v>3.0248592427911269</c:v>
                </c:pt>
                <c:pt idx="18">
                  <c:v>3.2292245505084427</c:v>
                </c:pt>
                <c:pt idx="19">
                  <c:v>3.433835460979223</c:v>
                </c:pt>
                <c:pt idx="20">
                  <c:v>3.6386659220774233</c:v>
                </c:pt>
                <c:pt idx="21">
                  <c:v>3.8436938189211047</c:v>
                </c:pt>
                <c:pt idx="22">
                  <c:v>4.0489002184006102</c:v>
                </c:pt>
                <c:pt idx="23">
                  <c:v>4.254268786641008</c:v>
                </c:pt>
                <c:pt idx="24">
                  <c:v>4.4597853339677362</c:v>
                </c:pt>
                <c:pt idx="25">
                  <c:v>4.6654374552864493</c:v>
                </c:pt>
                <c:pt idx="26">
                  <c:v>4.8712142428319218</c:v>
                </c:pt>
                <c:pt idx="27">
                  <c:v>5.0771060544840125</c:v>
                </c:pt>
                <c:pt idx="28">
                  <c:v>5.2831043252307754</c:v>
                </c:pt>
                <c:pt idx="29">
                  <c:v>5.4892014124814787</c:v>
                </c:pt>
                <c:pt idx="30">
                  <c:v>5.6953904681887373</c:v>
                </c:pt>
                <c:pt idx="31">
                  <c:v>5.9016653323904222</c:v>
                </c:pt>
                <c:pt idx="32">
                  <c:v>6.1080204440051338</c:v>
                </c:pt>
                <c:pt idx="33">
                  <c:v>6.3144507656307942</c:v>
                </c:pt>
                <c:pt idx="34">
                  <c:v>6.5209517197886351</c:v>
                </c:pt>
                <c:pt idx="35">
                  <c:v>6.7275191345838667</c:v>
                </c:pt>
                <c:pt idx="36">
                  <c:v>6.9341491971617719</c:v>
                </c:pt>
                <c:pt idx="37">
                  <c:v>7.1408384136546248</c:v>
                </c:pt>
                <c:pt idx="38">
                  <c:v>7.3475835745625941</c:v>
                </c:pt>
                <c:pt idx="39">
                  <c:v>7.5543817247072962</c:v>
                </c:pt>
                <c:pt idx="40">
                  <c:v>7.761230137051836</c:v>
                </c:pt>
                <c:pt idx="41">
                  <c:v>7.9681262898052161</c:v>
                </c:pt>
                <c:pt idx="42">
                  <c:v>8.1750678463287656</c:v>
                </c:pt>
                <c:pt idx="43">
                  <c:v>8.3820526374428681</c:v>
                </c:pt>
                <c:pt idx="44">
                  <c:v>8.5890786457979669</c:v>
                </c:pt>
                <c:pt idx="45">
                  <c:v>8.7961439920273907</c:v>
                </c:pt>
                <c:pt idx="46">
                  <c:v>9.0032469224436475</c:v>
                </c:pt>
                <c:pt idx="47">
                  <c:v>9.2103857980762616</c:v>
                </c:pt>
                <c:pt idx="48">
                  <c:v>9.4175590848793451</c:v>
                </c:pt>
                <c:pt idx="49">
                  <c:v>9.6247653449622241</c:v>
                </c:pt>
                <c:pt idx="50">
                  <c:v>9.8320032287175287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595328"/>
        <c:axId val="182210944"/>
      </c:scatterChart>
      <c:valAx>
        <c:axId val="18059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210944"/>
        <c:crosses val="autoZero"/>
        <c:crossBetween val="midCat"/>
      </c:valAx>
      <c:valAx>
        <c:axId val="18221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5953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Texture Blur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TB!$F$4:$F$11</c:f>
              <c:numCache>
                <c:formatCode>General</c:formatCode>
                <c:ptCount val="8"/>
                <c:pt idx="0">
                  <c:v>0</c:v>
                </c:pt>
                <c:pt idx="1">
                  <c:v>2.4500000000000632E-3</c:v>
                </c:pt>
                <c:pt idx="2">
                  <c:v>1.5670000000000073E-2</c:v>
                </c:pt>
                <c:pt idx="3">
                  <c:v>4.9449999999999994E-2</c:v>
                </c:pt>
                <c:pt idx="4">
                  <c:v>8.2590000000000052E-2</c:v>
                </c:pt>
                <c:pt idx="5">
                  <c:v>0.14546999999999999</c:v>
                </c:pt>
                <c:pt idx="6">
                  <c:v>0.22633000000000003</c:v>
                </c:pt>
                <c:pt idx="7">
                  <c:v>0.31425000000000003</c:v>
                </c:pt>
              </c:numCache>
            </c:numRef>
          </c:xVal>
          <c:yVal>
            <c:numRef>
              <c:f>TB!$D$4:$D$11</c:f>
              <c:numCache>
                <c:formatCode>General</c:formatCode>
                <c:ptCount val="8"/>
                <c:pt idx="0">
                  <c:v>0</c:v>
                </c:pt>
                <c:pt idx="1">
                  <c:v>5.4738554377813387E-3</c:v>
                </c:pt>
                <c:pt idx="2">
                  <c:v>9.6894517425322846E-2</c:v>
                </c:pt>
                <c:pt idx="3">
                  <c:v>0.42608277402269934</c:v>
                </c:pt>
                <c:pt idx="4">
                  <c:v>0.89832849367778067</c:v>
                </c:pt>
                <c:pt idx="5">
                  <c:v>1.7066122919800755</c:v>
                </c:pt>
                <c:pt idx="6">
                  <c:v>4.443026338938683</c:v>
                </c:pt>
                <c:pt idx="7">
                  <c:v>6.9222087309298281</c:v>
                </c:pt>
              </c:numCache>
            </c:numRef>
          </c:yVal>
          <c:smooth val="0"/>
        </c:ser>
        <c:ser>
          <c:idx val="1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TB!$K$4:$K$39</c:f>
              <c:numCache>
                <c:formatCode>General</c:formatCode>
                <c:ptCount val="36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</c:numCache>
            </c:numRef>
          </c:xVal>
          <c:yVal>
            <c:numRef>
              <c:f>TB!$L$4:$L$39</c:f>
              <c:numCache>
                <c:formatCode>General</c:formatCode>
                <c:ptCount val="36"/>
                <c:pt idx="0">
                  <c:v>0</c:v>
                </c:pt>
                <c:pt idx="1">
                  <c:v>4.3546871279547497E-2</c:v>
                </c:pt>
                <c:pt idx="2">
                  <c:v>9.7734499524235283E-2</c:v>
                </c:pt>
                <c:pt idx="3">
                  <c:v>0.16262272057308844</c:v>
                </c:pt>
                <c:pt idx="4">
                  <c:v>0.23827137026513218</c:v>
                </c:pt>
                <c:pt idx="5">
                  <c:v>0.32474028443939162</c:v>
                </c:pt>
                <c:pt idx="6">
                  <c:v>0.42208929893489183</c:v>
                </c:pt>
                <c:pt idx="7">
                  <c:v>0.53037824959065794</c:v>
                </c:pt>
                <c:pt idx="8">
                  <c:v>0.64966697224571512</c:v>
                </c:pt>
                <c:pt idx="9">
                  <c:v>0.78001530273908848</c:v>
                </c:pt>
                <c:pt idx="10">
                  <c:v>0.92148307690980302</c:v>
                </c:pt>
                <c:pt idx="11">
                  <c:v>1.0741301305968842</c:v>
                </c:pt>
                <c:pt idx="12">
                  <c:v>1.2380162996393569</c:v>
                </c:pt>
                <c:pt idx="13">
                  <c:v>1.4132014198762461</c:v>
                </c:pt>
                <c:pt idx="14">
                  <c:v>1.5997453271465776</c:v>
                </c:pt>
                <c:pt idx="15">
                  <c:v>1.7977078572893761</c:v>
                </c:pt>
                <c:pt idx="16">
                  <c:v>2.0071488461436666</c:v>
                </c:pt>
                <c:pt idx="17">
                  <c:v>2.2281281295484745</c:v>
                </c:pt>
                <c:pt idx="18">
                  <c:v>2.4607055433428244</c:v>
                </c:pt>
                <c:pt idx="19">
                  <c:v>2.7049409233657431</c:v>
                </c:pt>
                <c:pt idx="20">
                  <c:v>2.9608941054562528</c:v>
                </c:pt>
                <c:pt idx="21">
                  <c:v>3.2286249254533814</c:v>
                </c:pt>
                <c:pt idx="22">
                  <c:v>3.5081932191961527</c:v>
                </c:pt>
                <c:pt idx="23">
                  <c:v>3.7996588225235914</c:v>
                </c:pt>
                <c:pt idx="24">
                  <c:v>4.1030815712747239</c:v>
                </c:pt>
                <c:pt idx="25">
                  <c:v>4.4185213012885747</c:v>
                </c:pt>
                <c:pt idx="26">
                  <c:v>4.7460378484041676</c:v>
                </c:pt>
                <c:pt idx="27">
                  <c:v>5.0856910484605304</c:v>
                </c:pt>
                <c:pt idx="28">
                  <c:v>5.4375407372966871</c:v>
                </c:pt>
                <c:pt idx="29">
                  <c:v>5.8016467507516616</c:v>
                </c:pt>
                <c:pt idx="30">
                  <c:v>6.1780689246644815</c:v>
                </c:pt>
                <c:pt idx="31">
                  <c:v>6.566867094874171</c:v>
                </c:pt>
                <c:pt idx="32">
                  <c:v>6.968101097219753</c:v>
                </c:pt>
                <c:pt idx="33">
                  <c:v>7.3818307675402544</c:v>
                </c:pt>
                <c:pt idx="34">
                  <c:v>7.8081159416747008</c:v>
                </c:pt>
                <c:pt idx="35">
                  <c:v>8.2470164554621164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919296"/>
        <c:axId val="134921216"/>
      </c:scatterChart>
      <c:valAx>
        <c:axId val="13491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21216"/>
        <c:crosses val="autoZero"/>
        <c:crossBetween val="midCat"/>
      </c:valAx>
      <c:valAx>
        <c:axId val="13492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919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Visual Noise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VN!$D$3:$D$22</c:f>
              <c:numCache>
                <c:formatCode>0.00000</c:formatCode>
                <c:ptCount val="20"/>
                <c:pt idx="0">
                  <c:v>0.61293805999999995</c:v>
                </c:pt>
                <c:pt idx="1">
                  <c:v>0.36269362999999999</c:v>
                </c:pt>
                <c:pt idx="2">
                  <c:v>0.51072048000000003</c:v>
                </c:pt>
                <c:pt idx="3">
                  <c:v>0.28311235000000001</c:v>
                </c:pt>
                <c:pt idx="4">
                  <c:v>1.32516105</c:v>
                </c:pt>
                <c:pt idx="5">
                  <c:v>1.00162135</c:v>
                </c:pt>
                <c:pt idx="6">
                  <c:v>1.1681313799999999</c:v>
                </c:pt>
                <c:pt idx="7">
                  <c:v>0.76918487999999996</c:v>
                </c:pt>
                <c:pt idx="8">
                  <c:v>1.8486208200000001</c:v>
                </c:pt>
                <c:pt idx="9">
                  <c:v>1.4794038</c:v>
                </c:pt>
                <c:pt idx="10">
                  <c:v>1.6292506</c:v>
                </c:pt>
                <c:pt idx="11">
                  <c:v>1.2586896000000001</c:v>
                </c:pt>
                <c:pt idx="12">
                  <c:v>2.0709886000000002</c:v>
                </c:pt>
                <c:pt idx="13">
                  <c:v>1.6753581399999999</c:v>
                </c:pt>
                <c:pt idx="14">
                  <c:v>1.90112964</c:v>
                </c:pt>
                <c:pt idx="15">
                  <c:v>1.49574936</c:v>
                </c:pt>
                <c:pt idx="16">
                  <c:v>2.1163290300000002</c:v>
                </c:pt>
                <c:pt idx="17">
                  <c:v>1.3485578300000001</c:v>
                </c:pt>
                <c:pt idx="18">
                  <c:v>0.76104141999999997</c:v>
                </c:pt>
                <c:pt idx="19">
                  <c:v>0.33355038999999997</c:v>
                </c:pt>
              </c:numCache>
            </c:numRef>
          </c:xVal>
          <c:yVal>
            <c:numRef>
              <c:f>VN!$C$3:$C$22</c:f>
              <c:numCache>
                <c:formatCode>General</c:formatCode>
                <c:ptCount val="20"/>
                <c:pt idx="0">
                  <c:v>4.1354199999999999</c:v>
                </c:pt>
                <c:pt idx="1">
                  <c:v>0.97933000000000003</c:v>
                </c:pt>
                <c:pt idx="2">
                  <c:v>3.5055000000000001</c:v>
                </c:pt>
                <c:pt idx="3">
                  <c:v>1.23983</c:v>
                </c:pt>
                <c:pt idx="4">
                  <c:v>7.3964999999999996</c:v>
                </c:pt>
                <c:pt idx="5">
                  <c:v>3.5808300000000002</c:v>
                </c:pt>
                <c:pt idx="6">
                  <c:v>7.4729999999999999</c:v>
                </c:pt>
                <c:pt idx="7">
                  <c:v>3.5184199999999999</c:v>
                </c:pt>
                <c:pt idx="8">
                  <c:v>9.82667</c:v>
                </c:pt>
                <c:pt idx="9">
                  <c:v>6.6150000000000002</c:v>
                </c:pt>
                <c:pt idx="10">
                  <c:v>9.9311699999999998</c:v>
                </c:pt>
                <c:pt idx="11">
                  <c:v>5.8643299999999998</c:v>
                </c:pt>
                <c:pt idx="12">
                  <c:v>10.498419999999999</c:v>
                </c:pt>
                <c:pt idx="13">
                  <c:v>6.6074999999999999</c:v>
                </c:pt>
                <c:pt idx="14">
                  <c:v>10.435919999999999</c:v>
                </c:pt>
                <c:pt idx="15">
                  <c:v>6.8201700000000001</c:v>
                </c:pt>
                <c:pt idx="16">
                  <c:v>11.952830000000001</c:v>
                </c:pt>
                <c:pt idx="17">
                  <c:v>4.1425000000000001</c:v>
                </c:pt>
                <c:pt idx="18">
                  <c:v>0.77758000000000005</c:v>
                </c:pt>
                <c:pt idx="19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VN!$I$3:$I$28</c:f>
              <c:numCache>
                <c:formatCode>General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</c:numCache>
            </c:numRef>
          </c:xVal>
          <c:yVal>
            <c:numRef>
              <c:f>VN!$J$3:$J$28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5.5339041819664897E-2</c:v>
                </c:pt>
                <c:pt idx="4">
                  <c:v>0.28375102725077589</c:v>
                </c:pt>
                <c:pt idx="5">
                  <c:v>0.8494565037457289</c:v>
                </c:pt>
                <c:pt idx="6">
                  <c:v>1.476579479828503</c:v>
                </c:pt>
                <c:pt idx="7">
                  <c:v>2.1306712182034877</c:v>
                </c:pt>
                <c:pt idx="8">
                  <c:v>2.8000016567323058</c:v>
                </c:pt>
                <c:pt idx="9">
                  <c:v>3.4791427509873785</c:v>
                </c:pt>
                <c:pt idx="10">
                  <c:v>4.165132806876918</c:v>
                </c:pt>
                <c:pt idx="11">
                  <c:v>4.8561770263426922</c:v>
                </c:pt>
                <c:pt idx="12">
                  <c:v>5.5511050714037093</c:v>
                </c:pt>
                <c:pt idx="13">
                  <c:v>6.2491112508184523</c:v>
                </c:pt>
                <c:pt idx="14">
                  <c:v>6.9496171871157504</c:v>
                </c:pt>
                <c:pt idx="15">
                  <c:v>7.6521936086545219</c:v>
                </c:pt>
                <c:pt idx="16">
                  <c:v>8.3565131283155925</c:v>
                </c:pt>
                <c:pt idx="17">
                  <c:v>9.062320351940274</c:v>
                </c:pt>
                <c:pt idx="18">
                  <c:v>9.7694122038350422</c:v>
                </c:pt>
                <c:pt idx="19">
                  <c:v>10.477624545485048</c:v>
                </c:pt>
                <c:pt idx="20">
                  <c:v>11.186822816458838</c:v>
                </c:pt>
                <c:pt idx="21">
                  <c:v>11.896895328608675</c:v>
                </c:pt>
                <c:pt idx="22">
                  <c:v>12.607748359148616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74848"/>
        <c:axId val="160176768"/>
      </c:scatterChart>
      <c:valAx>
        <c:axId val="1601748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76768"/>
        <c:crosses val="autoZero"/>
        <c:crossBetween val="midCat"/>
      </c:valAx>
      <c:valAx>
        <c:axId val="16017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174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LCD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LCD!$E$4:$E$12</c:f>
              <c:numCache>
                <c:formatCode>General</c:formatCode>
                <c:ptCount val="9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  <c:pt idx="8">
                  <c:v>6.5</c:v>
                </c:pt>
              </c:numCache>
            </c:numRef>
          </c:xVal>
          <c:yVal>
            <c:numRef>
              <c:f>LCD!$D$4:$D$12</c:f>
              <c:numCache>
                <c:formatCode>General</c:formatCode>
                <c:ptCount val="9"/>
                <c:pt idx="0">
                  <c:v>0</c:v>
                </c:pt>
                <c:pt idx="1">
                  <c:v>0.11626469999999856</c:v>
                </c:pt>
                <c:pt idx="2">
                  <c:v>0.46305380000000085</c:v>
                </c:pt>
                <c:pt idx="3">
                  <c:v>1.0939295599999994</c:v>
                </c:pt>
                <c:pt idx="4">
                  <c:v>2.1407787499999991</c:v>
                </c:pt>
                <c:pt idx="5">
                  <c:v>4.6199339299999984</c:v>
                </c:pt>
                <c:pt idx="6">
                  <c:v>7.3300855699999978</c:v>
                </c:pt>
                <c:pt idx="7">
                  <c:v>9.5674378599999983</c:v>
                </c:pt>
                <c:pt idx="8">
                  <c:v>12.233780419999999</c:v>
                </c:pt>
              </c:numCache>
            </c:numRef>
          </c:yVal>
          <c:smooth val="0"/>
        </c:ser>
        <c:ser>
          <c:idx val="1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LCD!$K$3:$K$34</c:f>
              <c:numCache>
                <c:formatCode>General</c:formatCode>
                <c:ptCount val="32"/>
                <c:pt idx="0">
                  <c:v>0</c:v>
                </c:pt>
                <c:pt idx="1">
                  <c:v>0.56540000000000001</c:v>
                </c:pt>
                <c:pt idx="2">
                  <c:v>0.60000000000000009</c:v>
                </c:pt>
                <c:pt idx="3">
                  <c:v>0.8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1.5999999999999999</c:v>
                </c:pt>
                <c:pt idx="8">
                  <c:v>1.7999999999999998</c:v>
                </c:pt>
                <c:pt idx="9">
                  <c:v>1.9999999999999998</c:v>
                </c:pt>
                <c:pt idx="10">
                  <c:v>2.1999999999999997</c:v>
                </c:pt>
                <c:pt idx="11">
                  <c:v>2.4</c:v>
                </c:pt>
                <c:pt idx="12">
                  <c:v>2.6</c:v>
                </c:pt>
                <c:pt idx="13">
                  <c:v>2.8000000000000003</c:v>
                </c:pt>
                <c:pt idx="14">
                  <c:v>3.0000000000000004</c:v>
                </c:pt>
                <c:pt idx="15">
                  <c:v>3.2000000000000006</c:v>
                </c:pt>
                <c:pt idx="16">
                  <c:v>3.4000000000000008</c:v>
                </c:pt>
                <c:pt idx="17">
                  <c:v>3.600000000000001</c:v>
                </c:pt>
                <c:pt idx="18">
                  <c:v>3.8000000000000012</c:v>
                </c:pt>
                <c:pt idx="19">
                  <c:v>4.0000000000000009</c:v>
                </c:pt>
                <c:pt idx="20">
                  <c:v>4.2000000000000011</c:v>
                </c:pt>
                <c:pt idx="21">
                  <c:v>4.4000000000000012</c:v>
                </c:pt>
                <c:pt idx="22">
                  <c:v>4.6000000000000014</c:v>
                </c:pt>
                <c:pt idx="23">
                  <c:v>4.8000000000000016</c:v>
                </c:pt>
                <c:pt idx="24">
                  <c:v>5.0000000000000018</c:v>
                </c:pt>
                <c:pt idx="25">
                  <c:v>5.200000000000002</c:v>
                </c:pt>
                <c:pt idx="26">
                  <c:v>5.4000000000000021</c:v>
                </c:pt>
                <c:pt idx="27">
                  <c:v>5.6000000000000023</c:v>
                </c:pt>
                <c:pt idx="28">
                  <c:v>5.8000000000000025</c:v>
                </c:pt>
                <c:pt idx="29">
                  <c:v>6.0000000000000027</c:v>
                </c:pt>
                <c:pt idx="30">
                  <c:v>6.2000000000000028</c:v>
                </c:pt>
                <c:pt idx="31">
                  <c:v>6.400000000000003</c:v>
                </c:pt>
              </c:numCache>
            </c:numRef>
          </c:xVal>
          <c:yVal>
            <c:numRef>
              <c:f>LCD!$L$3:$L$34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4.1740404536258352E-3</c:v>
                </c:pt>
                <c:pt idx="3">
                  <c:v>0.14504061031371129</c:v>
                </c:pt>
                <c:pt idx="4">
                  <c:v>0.40356360084755827</c:v>
                </c:pt>
                <c:pt idx="5">
                  <c:v>0.72688244210570319</c:v>
                </c:pt>
                <c:pt idx="6">
                  <c:v>1.0913038537193713</c:v>
                </c:pt>
                <c:pt idx="7">
                  <c:v>1.4841427053751437</c:v>
                </c:pt>
                <c:pt idx="8">
                  <c:v>1.8978086419309781</c:v>
                </c:pt>
                <c:pt idx="9">
                  <c:v>2.3273971818536303</c:v>
                </c:pt>
                <c:pt idx="10">
                  <c:v>2.7695551762215036</c:v>
                </c:pt>
                <c:pt idx="11">
                  <c:v>3.2218885026421615</c:v>
                </c:pt>
                <c:pt idx="12">
                  <c:v>3.6826279695853881</c:v>
                </c:pt>
                <c:pt idx="13">
                  <c:v>4.1504291215300562</c:v>
                </c:pt>
                <c:pt idx="14">
                  <c:v>4.6242462984075337</c:v>
                </c:pt>
                <c:pt idx="15">
                  <c:v>5.1032501697175014</c:v>
                </c:pt>
                <c:pt idx="16">
                  <c:v>5.586771891639307</c:v>
                </c:pt>
                <c:pt idx="17">
                  <c:v>6.0742641959029147</c:v>
                </c:pt>
                <c:pt idx="18">
                  <c:v>6.5652736005505021</c:v>
                </c:pt>
                <c:pt idx="19">
                  <c:v>7.0594201332594695</c:v>
                </c:pt>
                <c:pt idx="20">
                  <c:v>7.5563822545953236</c:v>
                </c:pt>
                <c:pt idx="21">
                  <c:v>8.0558854587461592</c:v>
                </c:pt>
                <c:pt idx="22">
                  <c:v>8.5576935252207544</c:v>
                </c:pt>
                <c:pt idx="23">
                  <c:v>9.0616017144781402</c:v>
                </c:pt>
                <c:pt idx="24">
                  <c:v>9.5674314111243604</c:v>
                </c:pt>
                <c:pt idx="25">
                  <c:v>10.075025860161436</c:v>
                </c:pt>
                <c:pt idx="26">
                  <c:v>10.584246739106026</c:v>
                </c:pt>
                <c:pt idx="27">
                  <c:v>11.094971376736774</c:v>
                </c:pt>
                <c:pt idx="28">
                  <c:v>11.607090477401929</c:v>
                </c:pt>
                <c:pt idx="29">
                  <c:v>12.120506244467432</c:v>
                </c:pt>
                <c:pt idx="30">
                  <c:v>12.635130821736981</c:v>
                </c:pt>
                <c:pt idx="31">
                  <c:v>13.150884990303311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231424"/>
        <c:axId val="160233344"/>
      </c:scatterChart>
      <c:valAx>
        <c:axId val="160231424"/>
        <c:scaling>
          <c:orientation val="minMax"/>
          <c:max val="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33344"/>
        <c:crosses val="autoZero"/>
        <c:crossBetween val="midCat"/>
      </c:valAx>
      <c:valAx>
        <c:axId val="160233344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02314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LGD - Barrel/Pincushion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LGD!$F$3:$F$14</c:f>
              <c:numCache>
                <c:formatCode>General</c:formatCode>
                <c:ptCount val="12"/>
                <c:pt idx="0">
                  <c:v>0</c:v>
                </c:pt>
                <c:pt idx="1">
                  <c:v>5.77</c:v>
                </c:pt>
                <c:pt idx="2">
                  <c:v>12.1</c:v>
                </c:pt>
                <c:pt idx="3">
                  <c:v>18.88</c:v>
                </c:pt>
                <c:pt idx="4">
                  <c:v>26.04</c:v>
                </c:pt>
                <c:pt idx="5">
                  <c:v>33.32</c:v>
                </c:pt>
                <c:pt idx="6">
                  <c:v>0</c:v>
                </c:pt>
                <c:pt idx="7">
                  <c:v>5.31</c:v>
                </c:pt>
                <c:pt idx="8">
                  <c:v>11.1</c:v>
                </c:pt>
                <c:pt idx="9">
                  <c:v>14.25</c:v>
                </c:pt>
                <c:pt idx="10">
                  <c:v>17</c:v>
                </c:pt>
                <c:pt idx="11">
                  <c:v>20.86</c:v>
                </c:pt>
              </c:numCache>
            </c:numRef>
          </c:xVal>
          <c:yVal>
            <c:numRef>
              <c:f>LGD!$E$3:$E$14</c:f>
              <c:numCache>
                <c:formatCode>General</c:formatCode>
                <c:ptCount val="12"/>
                <c:pt idx="0">
                  <c:v>0</c:v>
                </c:pt>
                <c:pt idx="1">
                  <c:v>1.7177197488749059</c:v>
                </c:pt>
                <c:pt idx="2">
                  <c:v>3.9042684051466168</c:v>
                </c:pt>
                <c:pt idx="3">
                  <c:v>7.3900546174132096</c:v>
                </c:pt>
                <c:pt idx="4">
                  <c:v>10.515120360499633</c:v>
                </c:pt>
                <c:pt idx="5">
                  <c:v>13.146923198925574</c:v>
                </c:pt>
                <c:pt idx="6">
                  <c:v>0</c:v>
                </c:pt>
                <c:pt idx="7">
                  <c:v>1.8372668640832401</c:v>
                </c:pt>
                <c:pt idx="8">
                  <c:v>3.6628547884466656</c:v>
                </c:pt>
                <c:pt idx="9">
                  <c:v>5.4186570124783096</c:v>
                </c:pt>
                <c:pt idx="10">
                  <c:v>6.3742871475091718</c:v>
                </c:pt>
                <c:pt idx="11">
                  <c:v>8.4112518505531604</c:v>
                </c:pt>
              </c:numCache>
            </c:numRef>
          </c:yVal>
          <c:smooth val="0"/>
        </c:ser>
        <c:ser>
          <c:idx val="0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LGD!$L$3:$L$21</c:f>
              <c:numCache>
                <c:formatCode>General</c:formatCode>
                <c:ptCount val="19"/>
                <c:pt idx="0">
                  <c:v>0</c:v>
                </c:pt>
                <c:pt idx="1">
                  <c:v>0.75880000000000003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15</c:v>
                </c:pt>
                <c:pt idx="9">
                  <c:v>17</c:v>
                </c:pt>
                <c:pt idx="10">
                  <c:v>19</c:v>
                </c:pt>
                <c:pt idx="11">
                  <c:v>21</c:v>
                </c:pt>
                <c:pt idx="12">
                  <c:v>23</c:v>
                </c:pt>
                <c:pt idx="13">
                  <c:v>25</c:v>
                </c:pt>
                <c:pt idx="14">
                  <c:v>27</c:v>
                </c:pt>
                <c:pt idx="15">
                  <c:v>29</c:v>
                </c:pt>
                <c:pt idx="16">
                  <c:v>31</c:v>
                </c:pt>
                <c:pt idx="17">
                  <c:v>33</c:v>
                </c:pt>
                <c:pt idx="18">
                  <c:v>35</c:v>
                </c:pt>
              </c:numCache>
            </c:numRef>
          </c:xVal>
          <c:yVal>
            <c:numRef>
              <c:f>LGD!$M$3:$M$21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0.66805678789559153</c:v>
                </c:pt>
                <c:pt idx="3">
                  <c:v>1.4600880369324136</c:v>
                </c:pt>
                <c:pt idx="4">
                  <c:v>2.2873758601804175</c:v>
                </c:pt>
                <c:pt idx="5">
                  <c:v>3.1309362894817081</c:v>
                </c:pt>
                <c:pt idx="6">
                  <c:v>3.9839080745533728</c:v>
                </c:pt>
                <c:pt idx="7">
                  <c:v>4.8430226334039368</c:v>
                </c:pt>
                <c:pt idx="8">
                  <c:v>5.7064648104656319</c:v>
                </c:pt>
                <c:pt idx="9">
                  <c:v>6.5731213878272765</c:v>
                </c:pt>
                <c:pt idx="10">
                  <c:v>7.4422601436027467</c:v>
                </c:pt>
                <c:pt idx="11">
                  <c:v>8.3133736613078408</c:v>
                </c:pt>
                <c:pt idx="12">
                  <c:v>9.1860957884286059</c:v>
                </c:pt>
                <c:pt idx="13">
                  <c:v>10.060153623882149</c:v>
                </c:pt>
                <c:pt idx="14">
                  <c:v>10.935338315488535</c:v>
                </c:pt>
                <c:pt idx="15">
                  <c:v>11.811486463363051</c:v>
                </c:pt>
                <c:pt idx="16">
                  <c:v>12.688467818327865</c:v>
                </c:pt>
                <c:pt idx="17">
                  <c:v>13.566176879625347</c:v>
                </c:pt>
                <c:pt idx="18">
                  <c:v>14.444526996765962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547264"/>
        <c:axId val="171549440"/>
      </c:scatterChart>
      <c:valAx>
        <c:axId val="171547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49440"/>
        <c:crosses val="autoZero"/>
        <c:crossBetween val="midCat"/>
      </c:valAx>
      <c:valAx>
        <c:axId val="17154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472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LGD - Wave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LGD!$F$15:$F$26</c:f>
              <c:numCache>
                <c:formatCode>General</c:formatCode>
                <c:ptCount val="12"/>
                <c:pt idx="0">
                  <c:v>0</c:v>
                </c:pt>
                <c:pt idx="1">
                  <c:v>4.72</c:v>
                </c:pt>
                <c:pt idx="2">
                  <c:v>9.43</c:v>
                </c:pt>
                <c:pt idx="3">
                  <c:v>14.13</c:v>
                </c:pt>
                <c:pt idx="4">
                  <c:v>18.899999999999999</c:v>
                </c:pt>
                <c:pt idx="5">
                  <c:v>23.66</c:v>
                </c:pt>
                <c:pt idx="6">
                  <c:v>0</c:v>
                </c:pt>
                <c:pt idx="7">
                  <c:v>4.49</c:v>
                </c:pt>
                <c:pt idx="8">
                  <c:v>7.87</c:v>
                </c:pt>
                <c:pt idx="9">
                  <c:v>11.2</c:v>
                </c:pt>
                <c:pt idx="10">
                  <c:v>14.52</c:v>
                </c:pt>
                <c:pt idx="11">
                  <c:v>17.21</c:v>
                </c:pt>
              </c:numCache>
            </c:numRef>
          </c:xVal>
          <c:yVal>
            <c:numRef>
              <c:f>LGD!$E$15:$E$26</c:f>
              <c:numCache>
                <c:formatCode>General</c:formatCode>
                <c:ptCount val="12"/>
                <c:pt idx="0">
                  <c:v>0</c:v>
                </c:pt>
                <c:pt idx="1">
                  <c:v>3.501976862300836</c:v>
                </c:pt>
                <c:pt idx="2">
                  <c:v>7.1358721829296883</c:v>
                </c:pt>
                <c:pt idx="3">
                  <c:v>9.674174005518438</c:v>
                </c:pt>
                <c:pt idx="4">
                  <c:v>11.778545326305483</c:v>
                </c:pt>
                <c:pt idx="5">
                  <c:v>13.572426485277809</c:v>
                </c:pt>
                <c:pt idx="6">
                  <c:v>0</c:v>
                </c:pt>
                <c:pt idx="7">
                  <c:v>4.0143867944574723</c:v>
                </c:pt>
                <c:pt idx="8">
                  <c:v>7.1133534555300102</c:v>
                </c:pt>
                <c:pt idx="9">
                  <c:v>9.2087437829243974</c:v>
                </c:pt>
                <c:pt idx="10">
                  <c:v>10.897110986629553</c:v>
                </c:pt>
                <c:pt idx="11">
                  <c:v>11.844290219652805</c:v>
                </c:pt>
              </c:numCache>
            </c:numRef>
          </c:yVal>
          <c:smooth val="0"/>
        </c:ser>
        <c:ser>
          <c:idx val="0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LGD!$N$3:$N$47</c:f>
              <c:numCache>
                <c:formatCode>General</c:formatCode>
                <c:ptCount val="4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3.0000000000000004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7</c:v>
                </c:pt>
                <c:pt idx="26">
                  <c:v>8</c:v>
                </c:pt>
                <c:pt idx="27">
                  <c:v>9</c:v>
                </c:pt>
                <c:pt idx="28">
                  <c:v>10</c:v>
                </c:pt>
                <c:pt idx="29">
                  <c:v>11</c:v>
                </c:pt>
                <c:pt idx="30">
                  <c:v>12</c:v>
                </c:pt>
                <c:pt idx="31">
                  <c:v>13</c:v>
                </c:pt>
                <c:pt idx="32">
                  <c:v>14</c:v>
                </c:pt>
                <c:pt idx="33">
                  <c:v>15</c:v>
                </c:pt>
                <c:pt idx="34">
                  <c:v>16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20</c:v>
                </c:pt>
                <c:pt idx="39">
                  <c:v>21</c:v>
                </c:pt>
                <c:pt idx="40">
                  <c:v>22</c:v>
                </c:pt>
                <c:pt idx="41">
                  <c:v>23</c:v>
                </c:pt>
                <c:pt idx="42">
                  <c:v>24</c:v>
                </c:pt>
                <c:pt idx="43">
                  <c:v>25</c:v>
                </c:pt>
                <c:pt idx="44">
                  <c:v>26</c:v>
                </c:pt>
              </c:numCache>
            </c:numRef>
          </c:xVal>
          <c:yVal>
            <c:numRef>
              <c:f>LGD!$O$3:$O$47</c:f>
              <c:numCache>
                <c:formatCode>General</c:formatCode>
                <c:ptCount val="45"/>
                <c:pt idx="0">
                  <c:v>0</c:v>
                </c:pt>
                <c:pt idx="1">
                  <c:v>0.77458984719938884</c:v>
                </c:pt>
                <c:pt idx="2">
                  <c:v>1.0503138229072602</c:v>
                </c:pt>
                <c:pt idx="3">
                  <c:v>1.2607919490048585</c:v>
                </c:pt>
                <c:pt idx="4">
                  <c:v>1.4386348027440889</c:v>
                </c:pt>
                <c:pt idx="5">
                  <c:v>1.5960721477206117</c:v>
                </c:pt>
                <c:pt idx="6">
                  <c:v>1.7392459655128942</c:v>
                </c:pt>
                <c:pt idx="7">
                  <c:v>1.8717480774294253</c:v>
                </c:pt>
                <c:pt idx="8">
                  <c:v>1.995889561631373</c:v>
                </c:pt>
                <c:pt idx="9">
                  <c:v>2.1132589985264523</c:v>
                </c:pt>
                <c:pt idx="10">
                  <c:v>2.2250027123619298</c:v>
                </c:pt>
                <c:pt idx="11">
                  <c:v>2.3319793417641073</c:v>
                </c:pt>
                <c:pt idx="12">
                  <c:v>2.4348513504249021</c:v>
                </c:pt>
                <c:pt idx="13">
                  <c:v>2.5341422888590164</c:v>
                </c:pt>
                <c:pt idx="14">
                  <c:v>2.6302742586711347</c:v>
                </c:pt>
                <c:pt idx="15">
                  <c:v>2.7235933404988169</c:v>
                </c:pt>
                <c:pt idx="16">
                  <c:v>2.8143873920420557</c:v>
                </c:pt>
                <c:pt idx="17">
                  <c:v>2.9028988362441543</c:v>
                </c:pt>
                <c:pt idx="18">
                  <c:v>2.9893340595937561</c:v>
                </c:pt>
                <c:pt idx="19">
                  <c:v>3.0738704562841188</c:v>
                </c:pt>
                <c:pt idx="20">
                  <c:v>3.1566617999556108</c:v>
                </c:pt>
                <c:pt idx="21">
                  <c:v>3.9117928615610085</c:v>
                </c:pt>
                <c:pt idx="22">
                  <c:v>4.5779990406134523</c:v>
                </c:pt>
                <c:pt idx="23">
                  <c:v>5.1883473076616289</c:v>
                </c:pt>
                <c:pt idx="24">
                  <c:v>5.7595159416492692</c:v>
                </c:pt>
                <c:pt idx="25">
                  <c:v>6.3012902388335572</c:v>
                </c:pt>
                <c:pt idx="26">
                  <c:v>6.8199829685321109</c:v>
                </c:pt>
                <c:pt idx="27">
                  <c:v>7.3199430163034496</c:v>
                </c:pt>
                <c:pt idx="28">
                  <c:v>7.804314563845522</c:v>
                </c:pt>
                <c:pt idx="29">
                  <c:v>8.2754566857530811</c:v>
                </c:pt>
                <c:pt idx="30">
                  <c:v>8.7351922096792602</c:v>
                </c:pt>
                <c:pt idx="31">
                  <c:v>9.1849636852768572</c:v>
                </c:pt>
                <c:pt idx="32">
                  <c:v>9.6259355747039255</c:v>
                </c:pt>
                <c:pt idx="33">
                  <c:v>10.059063701842195</c:v>
                </c:pt>
                <c:pt idx="34">
                  <c:v>10.485143920297672</c:v>
                </c:pt>
                <c:pt idx="35">
                  <c:v>10.904847120471038</c:v>
                </c:pt>
                <c:pt idx="36">
                  <c:v>11.318744983132863</c:v>
                </c:pt>
                <c:pt idx="37">
                  <c:v>11.727329300384882</c:v>
                </c:pt>
                <c:pt idx="38">
                  <c:v>12.131026722541506</c:v>
                </c:pt>
                <c:pt idx="39">
                  <c:v>12.530210186915165</c:v>
                </c:pt>
                <c:pt idx="40">
                  <c:v>12.925207896550233</c:v>
                </c:pt>
                <c:pt idx="41">
                  <c:v>13.316310460941146</c:v>
                </c:pt>
                <c:pt idx="42">
                  <c:v>13.703776638061013</c:v>
                </c:pt>
                <c:pt idx="43">
                  <c:v>14.087837998186259</c:v>
                </c:pt>
                <c:pt idx="44">
                  <c:v>14.468702746754754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572224"/>
        <c:axId val="171771008"/>
      </c:scatterChart>
      <c:valAx>
        <c:axId val="171572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771008"/>
        <c:crosses val="autoZero"/>
        <c:crossBetween val="midCat"/>
      </c:valAx>
      <c:valAx>
        <c:axId val="17177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5722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SFR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SFR!$M$4:$M$20</c:f>
              <c:numCache>
                <c:formatCode>General</c:formatCode>
                <c:ptCount val="17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0.15000000000000002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0.39999999999999997</c:v>
                </c:pt>
                <c:pt idx="9">
                  <c:v>0.44999999999999996</c:v>
                </c:pt>
                <c:pt idx="10">
                  <c:v>0.49999999999999994</c:v>
                </c:pt>
                <c:pt idx="11">
                  <c:v>0.54999999999999993</c:v>
                </c:pt>
                <c:pt idx="12">
                  <c:v>0.6</c:v>
                </c:pt>
                <c:pt idx="13">
                  <c:v>0.65</c:v>
                </c:pt>
                <c:pt idx="14">
                  <c:v>0.70000000000000007</c:v>
                </c:pt>
                <c:pt idx="15">
                  <c:v>0.75000000000000011</c:v>
                </c:pt>
                <c:pt idx="16">
                  <c:v>0.80000000000000016</c:v>
                </c:pt>
              </c:numCache>
            </c:numRef>
          </c:xVal>
          <c:yVal>
            <c:numRef>
              <c:f>SFR!$N$4:$N$20</c:f>
              <c:numCache>
                <c:formatCode>General</c:formatCode>
                <c:ptCount val="17"/>
                <c:pt idx="0">
                  <c:v>0</c:v>
                </c:pt>
                <c:pt idx="1">
                  <c:v>0.27353762022961925</c:v>
                </c:pt>
                <c:pt idx="2">
                  <c:v>1.2221575838649312</c:v>
                </c:pt>
                <c:pt idx="3">
                  <c:v>2.7034037210740407</c:v>
                </c:pt>
                <c:pt idx="4">
                  <c:v>4.5783110426915483</c:v>
                </c:pt>
                <c:pt idx="5">
                  <c:v>6.7234492343552299</c:v>
                </c:pt>
                <c:pt idx="6">
                  <c:v>9.0351539153843294</c:v>
                </c:pt>
                <c:pt idx="7">
                  <c:v>11.43044684613754</c:v>
                </c:pt>
                <c:pt idx="8">
                  <c:v>13.84587673593262</c:v>
                </c:pt>
                <c:pt idx="9">
                  <c:v>16.23533213490953</c:v>
                </c:pt>
                <c:pt idx="10">
                  <c:v>18.567626788214938</c:v>
                </c:pt>
                <c:pt idx="11">
                  <c:v>20.82447499830975</c:v>
                </c:pt>
                <c:pt idx="12">
                  <c:v>22.999486507676075</c:v>
                </c:pt>
                <c:pt idx="13">
                  <c:v>25.099280027549295</c:v>
                </c:pt>
                <c:pt idx="14">
                  <c:v>27.149673157486568</c:v>
                </c:pt>
                <c:pt idx="15">
                  <c:v>29.217400313274727</c:v>
                </c:pt>
                <c:pt idx="16">
                  <c:v>31.497240319473555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00480"/>
        <c:axId val="172507136"/>
      </c:scatterChart>
      <c:valAx>
        <c:axId val="17250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07136"/>
        <c:crosses val="autoZero"/>
        <c:crossBetween val="midCat"/>
      </c:valAx>
      <c:valAx>
        <c:axId val="17250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0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Chroma Level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CL!$E$3:$E$10</c:f>
              <c:numCache>
                <c:formatCode>General</c:formatCode>
                <c:ptCount val="8"/>
                <c:pt idx="0">
                  <c:v>75.099999999999994</c:v>
                </c:pt>
                <c:pt idx="1">
                  <c:v>84.4</c:v>
                </c:pt>
                <c:pt idx="2">
                  <c:v>93.6</c:v>
                </c:pt>
                <c:pt idx="3">
                  <c:v>102.4</c:v>
                </c:pt>
                <c:pt idx="4">
                  <c:v>110</c:v>
                </c:pt>
                <c:pt idx="5">
                  <c:v>116.7</c:v>
                </c:pt>
                <c:pt idx="6">
                  <c:v>123.4</c:v>
                </c:pt>
                <c:pt idx="7">
                  <c:v>130.69999999999999</c:v>
                </c:pt>
              </c:numCache>
            </c:numRef>
          </c:xVal>
          <c:yVal>
            <c:numRef>
              <c:f>CL!$D$3:$D$10</c:f>
              <c:numCache>
                <c:formatCode>General</c:formatCode>
                <c:ptCount val="8"/>
                <c:pt idx="0">
                  <c:v>3.4299999999999997</c:v>
                </c:pt>
                <c:pt idx="1">
                  <c:v>1.9699999999999989</c:v>
                </c:pt>
                <c:pt idx="2">
                  <c:v>0.78000000000000114</c:v>
                </c:pt>
                <c:pt idx="3">
                  <c:v>0</c:v>
                </c:pt>
                <c:pt idx="4">
                  <c:v>0.66999999999999815</c:v>
                </c:pt>
                <c:pt idx="5">
                  <c:v>1.6499999999999986</c:v>
                </c:pt>
                <c:pt idx="6">
                  <c:v>3.259999999999998</c:v>
                </c:pt>
                <c:pt idx="7">
                  <c:v>4.4899999999999984</c:v>
                </c:pt>
              </c:numCache>
            </c:numRef>
          </c:yVal>
          <c:smooth val="0"/>
        </c:ser>
        <c:ser>
          <c:idx val="1"/>
          <c:order val="1"/>
          <c:tx>
            <c:v>Model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CL!$J$2:$J$32</c:f>
              <c:numCache>
                <c:formatCode>General</c:formatCode>
                <c:ptCount val="31"/>
                <c:pt idx="0">
                  <c:v>72</c:v>
                </c:pt>
                <c:pt idx="1">
                  <c:v>74</c:v>
                </c:pt>
                <c:pt idx="2">
                  <c:v>76</c:v>
                </c:pt>
                <c:pt idx="3">
                  <c:v>78</c:v>
                </c:pt>
                <c:pt idx="4">
                  <c:v>80</c:v>
                </c:pt>
                <c:pt idx="5">
                  <c:v>82</c:v>
                </c:pt>
                <c:pt idx="6">
                  <c:v>84</c:v>
                </c:pt>
                <c:pt idx="7">
                  <c:v>86</c:v>
                </c:pt>
                <c:pt idx="8">
                  <c:v>88</c:v>
                </c:pt>
                <c:pt idx="9">
                  <c:v>90</c:v>
                </c:pt>
                <c:pt idx="10">
                  <c:v>92</c:v>
                </c:pt>
                <c:pt idx="11">
                  <c:v>94</c:v>
                </c:pt>
                <c:pt idx="12">
                  <c:v>96</c:v>
                </c:pt>
                <c:pt idx="13">
                  <c:v>98</c:v>
                </c:pt>
                <c:pt idx="14">
                  <c:v>100</c:v>
                </c:pt>
                <c:pt idx="15">
                  <c:v>102</c:v>
                </c:pt>
                <c:pt idx="16">
                  <c:v>104</c:v>
                </c:pt>
                <c:pt idx="17">
                  <c:v>106</c:v>
                </c:pt>
                <c:pt idx="18">
                  <c:v>108</c:v>
                </c:pt>
                <c:pt idx="19">
                  <c:v>110</c:v>
                </c:pt>
                <c:pt idx="20">
                  <c:v>112</c:v>
                </c:pt>
                <c:pt idx="21">
                  <c:v>114</c:v>
                </c:pt>
                <c:pt idx="22">
                  <c:v>116</c:v>
                </c:pt>
                <c:pt idx="23">
                  <c:v>118</c:v>
                </c:pt>
                <c:pt idx="24">
                  <c:v>120</c:v>
                </c:pt>
                <c:pt idx="25">
                  <c:v>122</c:v>
                </c:pt>
                <c:pt idx="26">
                  <c:v>124</c:v>
                </c:pt>
                <c:pt idx="27">
                  <c:v>126</c:v>
                </c:pt>
                <c:pt idx="28">
                  <c:v>128</c:v>
                </c:pt>
                <c:pt idx="29">
                  <c:v>130</c:v>
                </c:pt>
                <c:pt idx="30">
                  <c:v>132</c:v>
                </c:pt>
              </c:numCache>
            </c:numRef>
          </c:xVal>
          <c:yVal>
            <c:numRef>
              <c:f>CL!$K$2:$K$32</c:f>
              <c:numCache>
                <c:formatCode>General</c:formatCode>
                <c:ptCount val="31"/>
                <c:pt idx="0">
                  <c:v>3.9334892756512083</c:v>
                </c:pt>
                <c:pt idx="1">
                  <c:v>3.6034544105933146</c:v>
                </c:pt>
                <c:pt idx="2">
                  <c:v>3.2785599152381026</c:v>
                </c:pt>
                <c:pt idx="3">
                  <c:v>2.959412854963269</c:v>
                </c:pt>
                <c:pt idx="4">
                  <c:v>2.6466869553511123</c:v>
                </c:pt>
                <c:pt idx="5">
                  <c:v>2.3411367704947721</c:v>
                </c:pt>
                <c:pt idx="6">
                  <c:v>2.0436167689663138</c:v>
                </c:pt>
                <c:pt idx="7">
                  <c:v>1.7551077804603743</c:v>
                </c:pt>
                <c:pt idx="8">
                  <c:v>1.4767549086536167</c:v>
                </c:pt>
                <c:pt idx="9">
                  <c:v>1.2099242015260936</c:v>
                </c:pt>
                <c:pt idx="10">
                  <c:v>0.95629195335055428</c:v>
                </c:pt>
                <c:pt idx="11">
                  <c:v>0.71799549930916573</c:v>
                </c:pt>
                <c:pt idx="12">
                  <c:v>0.497913218912378</c:v>
                </c:pt>
                <c:pt idx="13">
                  <c:v>0.3002628877334611</c:v>
                </c:pt>
                <c:pt idx="14">
                  <c:v>0.13222152213680541</c:v>
                </c:pt>
                <c:pt idx="15">
                  <c:v>1.1647091610037191E-2</c:v>
                </c:pt>
                <c:pt idx="16">
                  <c:v>2.733953523706192E-2</c:v>
                </c:pt>
                <c:pt idx="17">
                  <c:v>0.13474348738559022</c:v>
                </c:pt>
                <c:pt idx="18">
                  <c:v>0.3179777700391328</c:v>
                </c:pt>
                <c:pt idx="19">
                  <c:v>0.56931225328387491</c:v>
                </c:pt>
                <c:pt idx="20">
                  <c:v>0.87903614812061992</c:v>
                </c:pt>
                <c:pt idx="21">
                  <c:v>1.235910013782084</c:v>
                </c:pt>
                <c:pt idx="22">
                  <c:v>1.6277600729087245</c:v>
                </c:pt>
                <c:pt idx="23">
                  <c:v>2.0421124626795981</c:v>
                </c:pt>
                <c:pt idx="24">
                  <c:v>2.466805471311138</c:v>
                </c:pt>
                <c:pt idx="25">
                  <c:v>2.8905330433891776</c:v>
                </c:pt>
                <c:pt idx="26">
                  <c:v>3.3032854761104575</c:v>
                </c:pt>
                <c:pt idx="27">
                  <c:v>3.6966661982815618</c:v>
                </c:pt>
                <c:pt idx="28">
                  <c:v>4.0640764841346906</c:v>
                </c:pt>
                <c:pt idx="29">
                  <c:v>4.4007718975681236</c:v>
                </c:pt>
                <c:pt idx="30">
                  <c:v>4.7038042077940823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524672"/>
        <c:axId val="172526592"/>
      </c:scatterChart>
      <c:valAx>
        <c:axId val="172524672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Objective Metric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26592"/>
        <c:crosses val="autoZero"/>
        <c:crossBetween val="midCat"/>
      </c:valAx>
      <c:valAx>
        <c:axId val="1725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Quality</a:t>
                </a:r>
                <a:r>
                  <a:rPr lang="en-US" baseline="0"/>
                  <a:t> Loss (JND)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524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</xdr:colOff>
      <xdr:row>0</xdr:row>
      <xdr:rowOff>60960</xdr:rowOff>
    </xdr:from>
    <xdr:to>
      <xdr:col>22</xdr:col>
      <xdr:colOff>30480</xdr:colOff>
      <xdr:row>15</xdr:row>
      <xdr:rowOff>68580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118110</xdr:colOff>
      <xdr:row>1</xdr:row>
      <xdr:rowOff>0</xdr:rowOff>
    </xdr:from>
    <xdr:to>
      <xdr:col>20</xdr:col>
      <xdr:colOff>422910</xdr:colOff>
      <xdr:row>14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605790</xdr:colOff>
      <xdr:row>1</xdr:row>
      <xdr:rowOff>0</xdr:rowOff>
    </xdr:from>
    <xdr:to>
      <xdr:col>20</xdr:col>
      <xdr:colOff>300990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586740</xdr:colOff>
      <xdr:row>1</xdr:row>
      <xdr:rowOff>114300</xdr:rowOff>
    </xdr:from>
    <xdr:to>
      <xdr:col>19</xdr:col>
      <xdr:colOff>330200</xdr:colOff>
      <xdr:row>16</xdr:row>
      <xdr:rowOff>114300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129540</xdr:colOff>
      <xdr:row>0</xdr:row>
      <xdr:rowOff>236220</xdr:rowOff>
    </xdr:from>
    <xdr:to>
      <xdr:col>23</xdr:col>
      <xdr:colOff>434340</xdr:colOff>
      <xdr:row>15</xdr:row>
      <xdr:rowOff>167640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114300</xdr:colOff>
      <xdr:row>17</xdr:row>
      <xdr:rowOff>7620</xdr:rowOff>
    </xdr:from>
    <xdr:to>
      <xdr:col>23</xdr:col>
      <xdr:colOff>419100</xdr:colOff>
      <xdr:row>32</xdr:row>
      <xdr:rowOff>7620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34290</xdr:colOff>
      <xdr:row>2</xdr:row>
      <xdr:rowOff>11430</xdr:rowOff>
    </xdr:from>
    <xdr:to>
      <xdr:col>22</xdr:col>
      <xdr:colOff>339090</xdr:colOff>
      <xdr:row>17</xdr:row>
      <xdr:rowOff>11430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15240</xdr:rowOff>
    </xdr:from>
    <xdr:to>
      <xdr:col>19</xdr:col>
      <xdr:colOff>114300</xdr:colOff>
      <xdr:row>16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topLeftCell="J1" workbookViewId="0">
      <selection activeCell="Q19" sqref="Q19"/>
    </sheetView>
  </sheetViews>
  <sheetFormatPr defaultColWidth="8.85546875" defaultRowHeight="15" x14ac:dyDescent="0.25"/>
  <cols>
    <col min="1" max="1" width="15.140625" customWidth="1"/>
    <col min="2" max="2" width="16.42578125" customWidth="1"/>
    <col min="3" max="3" width="18.140625" customWidth="1"/>
    <col min="4" max="4" width="16.85546875" customWidth="1"/>
    <col min="5" max="5" width="17.140625" customWidth="1"/>
    <col min="7" max="7" width="12.85546875" customWidth="1"/>
    <col min="9" max="9" width="15.140625" customWidth="1"/>
  </cols>
  <sheetData>
    <row r="1" spans="1:13" ht="21" customHeight="1" x14ac:dyDescent="0.2">
      <c r="A1" t="s">
        <v>87</v>
      </c>
    </row>
    <row r="2" spans="1:13" x14ac:dyDescent="0.2">
      <c r="A2" s="14" t="s">
        <v>39</v>
      </c>
      <c r="B2" s="13" t="s">
        <v>59</v>
      </c>
      <c r="C2" s="13" t="s">
        <v>55</v>
      </c>
      <c r="D2" s="13" t="s">
        <v>57</v>
      </c>
      <c r="E2" s="19" t="s">
        <v>54</v>
      </c>
      <c r="F2" s="4"/>
      <c r="G2" s="4"/>
      <c r="H2" s="4"/>
      <c r="I2" t="s">
        <v>31</v>
      </c>
      <c r="J2" t="s">
        <v>32</v>
      </c>
      <c r="L2" t="s">
        <v>37</v>
      </c>
      <c r="M2" t="s">
        <v>38</v>
      </c>
    </row>
    <row r="3" spans="1:13" x14ac:dyDescent="0.2">
      <c r="A3" s="14" t="s">
        <v>0</v>
      </c>
      <c r="B3" s="13">
        <v>28.178999999999998</v>
      </c>
      <c r="C3" s="13">
        <v>30.596699999999998</v>
      </c>
      <c r="D3" s="13">
        <f>$C$3-C3</f>
        <v>0</v>
      </c>
      <c r="E3" s="13">
        <v>2.3889999999999998</v>
      </c>
      <c r="F3" s="4"/>
      <c r="G3" s="4"/>
      <c r="H3" s="4"/>
      <c r="I3">
        <f>(E3-$I$32)/$I$33-$I$34/($I$33^2)*LN(1+$I$33*(E3-$I$32)/$I$34)</f>
        <v>0.37187134088046103</v>
      </c>
      <c r="J3">
        <f>ABS(I3-D3)</f>
        <v>0.37187134088046103</v>
      </c>
      <c r="L3">
        <v>0</v>
      </c>
      <c r="M3">
        <v>0</v>
      </c>
    </row>
    <row r="4" spans="1:13" x14ac:dyDescent="0.2">
      <c r="A4" s="14" t="s">
        <v>1</v>
      </c>
      <c r="B4" s="13">
        <v>27.537600000000001</v>
      </c>
      <c r="C4" s="13">
        <v>30.2333</v>
      </c>
      <c r="D4" s="13">
        <f t="shared" ref="D4:D30" si="0">$C$3-C4</f>
        <v>0.36339999999999861</v>
      </c>
      <c r="E4" s="13">
        <v>3.956</v>
      </c>
      <c r="F4" s="4"/>
      <c r="G4" s="4"/>
      <c r="H4" s="4"/>
      <c r="I4">
        <f t="shared" ref="I4:I30" si="1">(E4-$I$32)/$I$33-$I$34/($I$33^2)*LN(1+$I$33*(E4-$I$32)/$I$34)</f>
        <v>0.92499628482787721</v>
      </c>
      <c r="J4">
        <f t="shared" ref="J4:J30" si="2">ABS(I4-D4)</f>
        <v>0.5615962848278786</v>
      </c>
      <c r="L4">
        <v>0.86360000000000003</v>
      </c>
      <c r="M4">
        <v>0</v>
      </c>
    </row>
    <row r="5" spans="1:13" x14ac:dyDescent="0.2">
      <c r="A5" s="14" t="s">
        <v>2</v>
      </c>
      <c r="B5" s="13">
        <v>24.136399999999998</v>
      </c>
      <c r="C5" s="13">
        <v>28.048999999999999</v>
      </c>
      <c r="D5" s="13">
        <f t="shared" si="0"/>
        <v>2.547699999999999</v>
      </c>
      <c r="E5" s="13">
        <v>7.3780000000000001</v>
      </c>
      <c r="F5" s="4"/>
      <c r="G5" s="4"/>
      <c r="H5" s="4"/>
      <c r="I5">
        <f t="shared" si="1"/>
        <v>2.2375527829695345</v>
      </c>
      <c r="J5">
        <f t="shared" si="2"/>
        <v>0.31014721703046444</v>
      </c>
      <c r="L5">
        <v>1.1399999999999999</v>
      </c>
      <c r="M5">
        <f t="shared" ref="M5:M53" si="3">(L5-$I$32)/$I$33-$I$34/($I$33^2)*LOG10(1+$I$33*(L5-$I$32)/$I$34)</f>
        <v>7.7138381445380266E-2</v>
      </c>
    </row>
    <row r="6" spans="1:13" x14ac:dyDescent="0.2">
      <c r="A6" s="14" t="s">
        <v>3</v>
      </c>
      <c r="B6" s="13">
        <v>22.494800000000001</v>
      </c>
      <c r="C6" s="13">
        <v>26.84</v>
      </c>
      <c r="D6" s="13">
        <f t="shared" si="0"/>
        <v>3.7566999999999986</v>
      </c>
      <c r="E6" s="13">
        <v>11.224</v>
      </c>
      <c r="F6" s="4"/>
      <c r="G6" s="4"/>
      <c r="H6" s="4"/>
      <c r="I6">
        <f t="shared" si="1"/>
        <v>3.7680132120925869</v>
      </c>
      <c r="J6">
        <f t="shared" si="2"/>
        <v>1.1313212092588287E-2</v>
      </c>
      <c r="L6">
        <f t="shared" ref="L6:L53" si="4">0.5+L5</f>
        <v>1.64</v>
      </c>
      <c r="M6">
        <f t="shared" si="3"/>
        <v>0.24532038941056888</v>
      </c>
    </row>
    <row r="7" spans="1:13" x14ac:dyDescent="0.2">
      <c r="A7" s="14" t="s">
        <v>4</v>
      </c>
      <c r="B7" s="13">
        <v>21.324300000000001</v>
      </c>
      <c r="C7" s="13">
        <v>25.916399999999999</v>
      </c>
      <c r="D7" s="13">
        <f t="shared" si="0"/>
        <v>4.680299999999999</v>
      </c>
      <c r="E7" s="13">
        <v>14.247</v>
      </c>
      <c r="F7" s="4"/>
      <c r="G7" s="4"/>
      <c r="H7" s="4"/>
      <c r="I7">
        <f t="shared" si="1"/>
        <v>4.9879829750703752</v>
      </c>
      <c r="J7">
        <f t="shared" si="2"/>
        <v>0.30768297507037623</v>
      </c>
      <c r="L7">
        <f t="shared" si="4"/>
        <v>2.1399999999999997</v>
      </c>
      <c r="M7">
        <f t="shared" si="3"/>
        <v>0.4280215359932566</v>
      </c>
    </row>
    <row r="8" spans="1:13" x14ac:dyDescent="0.2">
      <c r="A8" s="14" t="s">
        <v>5</v>
      </c>
      <c r="B8" s="13">
        <v>20.037600000000001</v>
      </c>
      <c r="C8" s="13">
        <v>24.841899999999999</v>
      </c>
      <c r="D8" s="13">
        <f t="shared" si="0"/>
        <v>5.7547999999999995</v>
      </c>
      <c r="E8" s="13">
        <v>16.135999999999999</v>
      </c>
      <c r="F8" s="4"/>
      <c r="G8" s="4"/>
      <c r="H8" s="4"/>
      <c r="I8">
        <f t="shared" si="1"/>
        <v>5.7547830212182722</v>
      </c>
      <c r="J8">
        <f t="shared" si="2"/>
        <v>1.6978781727239323E-5</v>
      </c>
      <c r="L8">
        <f t="shared" si="4"/>
        <v>2.6399999999999997</v>
      </c>
      <c r="M8">
        <f t="shared" si="3"/>
        <v>0.61754592875135172</v>
      </c>
    </row>
    <row r="9" spans="1:13" x14ac:dyDescent="0.2">
      <c r="A9" s="14" t="s">
        <v>6</v>
      </c>
      <c r="B9" s="13">
        <v>18.178799999999999</v>
      </c>
      <c r="C9" s="13">
        <v>23.180399999999999</v>
      </c>
      <c r="D9" s="13">
        <f t="shared" si="0"/>
        <v>7.4162999999999997</v>
      </c>
      <c r="E9" s="13">
        <v>21.756</v>
      </c>
      <c r="F9" s="4"/>
      <c r="G9" s="4"/>
      <c r="H9" s="4"/>
      <c r="I9">
        <f t="shared" si="1"/>
        <v>8.0489791283945653</v>
      </c>
      <c r="J9">
        <f t="shared" si="2"/>
        <v>0.63267912839456564</v>
      </c>
      <c r="L9">
        <f t="shared" si="4"/>
        <v>3.1399999999999997</v>
      </c>
      <c r="M9">
        <f t="shared" si="3"/>
        <v>0.8110511244834655</v>
      </c>
    </row>
    <row r="10" spans="1:13" x14ac:dyDescent="0.2">
      <c r="A10" s="14" t="s">
        <v>7</v>
      </c>
      <c r="B10" s="13">
        <v>27.347100000000001</v>
      </c>
      <c r="C10" s="13">
        <v>30.122399999999999</v>
      </c>
      <c r="D10" s="13">
        <f t="shared" si="0"/>
        <v>0.4742999999999995</v>
      </c>
      <c r="E10" s="13">
        <v>2.21</v>
      </c>
      <c r="F10" s="4"/>
      <c r="G10" s="4"/>
      <c r="H10" s="4"/>
      <c r="I10">
        <f t="shared" si="1"/>
        <v>0.31368565216674943</v>
      </c>
      <c r="J10">
        <f t="shared" si="2"/>
        <v>0.16061434783325007</v>
      </c>
      <c r="L10">
        <f t="shared" si="4"/>
        <v>3.6399999999999997</v>
      </c>
      <c r="M10">
        <f t="shared" si="3"/>
        <v>1.0071681771654861</v>
      </c>
    </row>
    <row r="11" spans="1:13" x14ac:dyDescent="0.2">
      <c r="A11" s="14" t="s">
        <v>8</v>
      </c>
      <c r="B11" s="13">
        <v>27.369499999999999</v>
      </c>
      <c r="C11" s="13">
        <v>30.1355</v>
      </c>
      <c r="D11" s="13">
        <f t="shared" si="0"/>
        <v>0.46119999999999806</v>
      </c>
      <c r="E11" s="13">
        <v>4</v>
      </c>
      <c r="F11" s="4"/>
      <c r="G11" s="4"/>
      <c r="H11" s="4"/>
      <c r="I11">
        <f t="shared" si="1"/>
        <v>0.94123883130762387</v>
      </c>
      <c r="J11">
        <f t="shared" si="2"/>
        <v>0.48003883130762581</v>
      </c>
      <c r="L11">
        <f t="shared" si="4"/>
        <v>4.1399999999999997</v>
      </c>
      <c r="M11">
        <f t="shared" si="3"/>
        <v>1.2051317393723584</v>
      </c>
    </row>
    <row r="12" spans="1:13" x14ac:dyDescent="0.2">
      <c r="A12" s="14" t="s">
        <v>9</v>
      </c>
      <c r="B12" s="13">
        <v>25.851199999999999</v>
      </c>
      <c r="C12" s="13">
        <v>29.2043</v>
      </c>
      <c r="D12" s="13">
        <f t="shared" si="0"/>
        <v>1.3923999999999985</v>
      </c>
      <c r="E12" s="13">
        <v>7.3620000000000001</v>
      </c>
      <c r="F12" s="4"/>
      <c r="G12" s="4"/>
      <c r="H12" s="4"/>
      <c r="I12">
        <f t="shared" si="1"/>
        <v>2.2312668565027058</v>
      </c>
      <c r="J12">
        <f t="shared" si="2"/>
        <v>0.83886685650270731</v>
      </c>
      <c r="L12">
        <f t="shared" si="4"/>
        <v>4.6399999999999997</v>
      </c>
      <c r="M12">
        <f t="shared" si="3"/>
        <v>1.4044702703891863</v>
      </c>
    </row>
    <row r="13" spans="1:13" x14ac:dyDescent="0.2">
      <c r="A13" s="14" t="s">
        <v>10</v>
      </c>
      <c r="B13" s="13">
        <v>23.397400000000001</v>
      </c>
      <c r="C13" s="13">
        <v>27.517199999999999</v>
      </c>
      <c r="D13" s="13">
        <f t="shared" si="0"/>
        <v>3.0794999999999995</v>
      </c>
      <c r="E13" s="13">
        <v>9.5890000000000004</v>
      </c>
      <c r="F13" s="4"/>
      <c r="G13" s="4"/>
      <c r="H13" s="4"/>
      <c r="I13">
        <f t="shared" si="1"/>
        <v>3.1134435741446631</v>
      </c>
      <c r="J13">
        <f t="shared" si="2"/>
        <v>3.3943574144663646E-2</v>
      </c>
      <c r="L13">
        <f t="shared" si="4"/>
        <v>5.14</v>
      </c>
      <c r="M13">
        <f t="shared" si="3"/>
        <v>1.6048725722574246</v>
      </c>
    </row>
    <row r="14" spans="1:13" x14ac:dyDescent="0.2">
      <c r="A14" s="14" t="s">
        <v>11</v>
      </c>
      <c r="B14" s="13">
        <v>22.492100000000001</v>
      </c>
      <c r="C14" s="13">
        <v>26.837900000000001</v>
      </c>
      <c r="D14" s="13">
        <f t="shared" si="0"/>
        <v>3.7587999999999973</v>
      </c>
      <c r="E14" s="13">
        <v>13.685</v>
      </c>
      <c r="F14" s="4"/>
      <c r="G14" s="4"/>
      <c r="H14" s="4"/>
      <c r="I14">
        <f t="shared" si="1"/>
        <v>4.7604321442747217</v>
      </c>
      <c r="J14">
        <f t="shared" si="2"/>
        <v>1.0016321442747245</v>
      </c>
      <c r="L14">
        <f t="shared" si="4"/>
        <v>5.64</v>
      </c>
      <c r="M14">
        <f t="shared" si="3"/>
        <v>1.8061224381392396</v>
      </c>
    </row>
    <row r="15" spans="1:13" x14ac:dyDescent="0.2">
      <c r="A15" s="14" t="s">
        <v>12</v>
      </c>
      <c r="B15" s="13">
        <v>20.519300000000001</v>
      </c>
      <c r="C15" s="13">
        <v>25.2514</v>
      </c>
      <c r="D15" s="13">
        <f t="shared" si="0"/>
        <v>5.3452999999999982</v>
      </c>
      <c r="E15" s="13">
        <v>16.462</v>
      </c>
      <c r="F15" s="4"/>
      <c r="G15" s="4"/>
      <c r="H15" s="4"/>
      <c r="I15">
        <f t="shared" si="1"/>
        <v>5.8873843447516983</v>
      </c>
      <c r="J15">
        <f t="shared" si="2"/>
        <v>0.54208434475170009</v>
      </c>
      <c r="L15">
        <f t="shared" si="4"/>
        <v>6.14</v>
      </c>
      <c r="M15">
        <f t="shared" si="3"/>
        <v>2.0080635375025153</v>
      </c>
    </row>
    <row r="16" spans="1:13" x14ac:dyDescent="0.2">
      <c r="A16" s="14" t="s">
        <v>13</v>
      </c>
      <c r="B16" s="13">
        <v>18.297899999999998</v>
      </c>
      <c r="C16" s="13">
        <v>23.290800000000001</v>
      </c>
      <c r="D16" s="13">
        <f t="shared" si="0"/>
        <v>7.3058999999999976</v>
      </c>
      <c r="E16" s="13">
        <v>20.334</v>
      </c>
      <c r="F16" s="4"/>
      <c r="G16" s="4"/>
      <c r="H16" s="4"/>
      <c r="I16">
        <f t="shared" si="1"/>
        <v>7.467057455656958</v>
      </c>
      <c r="J16">
        <f t="shared" si="2"/>
        <v>0.16115745565696038</v>
      </c>
      <c r="L16">
        <f t="shared" si="4"/>
        <v>6.64</v>
      </c>
      <c r="M16">
        <f t="shared" si="3"/>
        <v>2.2105791631927771</v>
      </c>
    </row>
    <row r="17" spans="1:21" x14ac:dyDescent="0.2">
      <c r="A17" s="14" t="s">
        <v>14</v>
      </c>
      <c r="B17" s="13">
        <v>26.489799999999999</v>
      </c>
      <c r="C17" s="13">
        <v>29.6065</v>
      </c>
      <c r="D17" s="13">
        <f t="shared" si="0"/>
        <v>0.99019999999999797</v>
      </c>
      <c r="E17" s="13">
        <v>2.1589999999999998</v>
      </c>
      <c r="F17" s="4"/>
      <c r="G17" s="4"/>
      <c r="H17" s="4"/>
      <c r="I17">
        <f t="shared" si="1"/>
        <v>0.29741762387994564</v>
      </c>
      <c r="J17">
        <f t="shared" si="2"/>
        <v>0.69278237612005233</v>
      </c>
      <c r="L17">
        <f t="shared" si="4"/>
        <v>7.14</v>
      </c>
      <c r="M17">
        <f t="shared" si="3"/>
        <v>2.4135798778888433</v>
      </c>
      <c r="P17" s="2" t="s">
        <v>45</v>
      </c>
      <c r="Q17" s="2"/>
      <c r="R17" s="2"/>
      <c r="S17" s="2"/>
      <c r="T17" s="2"/>
      <c r="U17" s="2"/>
    </row>
    <row r="18" spans="1:21" x14ac:dyDescent="0.2">
      <c r="A18" s="14" t="s">
        <v>15</v>
      </c>
      <c r="B18" s="13">
        <v>24.9438</v>
      </c>
      <c r="C18" s="13">
        <v>28.6067</v>
      </c>
      <c r="D18" s="13">
        <f t="shared" si="0"/>
        <v>1.9899999999999984</v>
      </c>
      <c r="E18" s="13">
        <v>5.657</v>
      </c>
      <c r="F18" s="4"/>
      <c r="G18" s="4"/>
      <c r="H18" s="4"/>
      <c r="I18">
        <f t="shared" si="1"/>
        <v>1.567713421927138</v>
      </c>
      <c r="J18">
        <f t="shared" si="2"/>
        <v>0.42228657807286041</v>
      </c>
      <c r="L18">
        <f t="shared" si="4"/>
        <v>7.64</v>
      </c>
      <c r="M18">
        <f t="shared" si="3"/>
        <v>2.6169956287582141</v>
      </c>
      <c r="P18" s="2"/>
      <c r="Q18" s="2"/>
      <c r="R18" s="2"/>
      <c r="S18" s="2"/>
      <c r="T18" s="2"/>
      <c r="U18" s="2"/>
    </row>
    <row r="19" spans="1:21" x14ac:dyDescent="0.2">
      <c r="A19" s="14" t="s">
        <v>16</v>
      </c>
      <c r="B19" s="13">
        <v>22.274999999999999</v>
      </c>
      <c r="C19" s="13">
        <v>26.670500000000001</v>
      </c>
      <c r="D19" s="13">
        <f t="shared" si="0"/>
        <v>3.9261999999999979</v>
      </c>
      <c r="E19" s="13">
        <v>9.41</v>
      </c>
      <c r="F19" s="4"/>
      <c r="G19" s="4"/>
      <c r="H19" s="4"/>
      <c r="I19">
        <f t="shared" si="1"/>
        <v>3.0420816620200246</v>
      </c>
      <c r="J19">
        <f t="shared" si="2"/>
        <v>0.8841183379799733</v>
      </c>
      <c r="L19">
        <f t="shared" si="4"/>
        <v>8.14</v>
      </c>
      <c r="M19">
        <f t="shared" si="3"/>
        <v>2.8207705211191945</v>
      </c>
      <c r="P19" s="2" t="s">
        <v>28</v>
      </c>
      <c r="Q19" s="5">
        <v>0.86357869591556236</v>
      </c>
      <c r="R19" s="2"/>
      <c r="S19" s="2"/>
      <c r="T19" s="2"/>
      <c r="U19" s="2"/>
    </row>
    <row r="20" spans="1:21" x14ac:dyDescent="0.2">
      <c r="A20" s="14" t="s">
        <v>17</v>
      </c>
      <c r="B20" s="13">
        <v>20.252600000000001</v>
      </c>
      <c r="C20" s="13">
        <v>25.0258</v>
      </c>
      <c r="D20" s="13">
        <f t="shared" si="0"/>
        <v>5.5708999999999982</v>
      </c>
      <c r="E20" s="13">
        <v>13.997</v>
      </c>
      <c r="F20" s="4"/>
      <c r="G20" s="4"/>
      <c r="H20" s="4"/>
      <c r="I20">
        <f t="shared" si="1"/>
        <v>4.8867229525315912</v>
      </c>
      <c r="J20">
        <f t="shared" si="2"/>
        <v>0.68417704746840702</v>
      </c>
      <c r="L20">
        <f t="shared" si="4"/>
        <v>8.64</v>
      </c>
      <c r="M20">
        <f t="shared" si="3"/>
        <v>3.0248592427911269</v>
      </c>
      <c r="P20" s="2" t="s">
        <v>29</v>
      </c>
      <c r="Q20" s="5">
        <v>2.395191680381954</v>
      </c>
      <c r="R20" s="2"/>
      <c r="S20" s="2"/>
      <c r="T20" s="2"/>
      <c r="U20" s="2"/>
    </row>
    <row r="21" spans="1:21" x14ac:dyDescent="0.2">
      <c r="A21" s="14" t="s">
        <v>18</v>
      </c>
      <c r="B21" s="13">
        <v>18.821400000000001</v>
      </c>
      <c r="C21" s="13">
        <v>23.769400000000001</v>
      </c>
      <c r="D21" s="13">
        <f t="shared" si="0"/>
        <v>6.8272999999999975</v>
      </c>
      <c r="E21" s="13">
        <v>17.838000000000001</v>
      </c>
      <c r="F21" s="4"/>
      <c r="G21" s="4"/>
      <c r="H21" s="4"/>
      <c r="I21">
        <f t="shared" si="1"/>
        <v>6.4478224283986068</v>
      </c>
      <c r="J21">
        <f t="shared" si="2"/>
        <v>0.37947757160139073</v>
      </c>
      <c r="L21">
        <f t="shared" si="4"/>
        <v>9.14</v>
      </c>
      <c r="M21">
        <f t="shared" si="3"/>
        <v>3.2292245505084427</v>
      </c>
      <c r="P21" s="2" t="s">
        <v>30</v>
      </c>
      <c r="Q21" s="5">
        <v>0.97711400050023467</v>
      </c>
      <c r="R21" s="2"/>
      <c r="S21" s="2"/>
      <c r="T21" s="2"/>
      <c r="U21" s="2"/>
    </row>
    <row r="22" spans="1:21" x14ac:dyDescent="0.2">
      <c r="A22" s="14" t="s">
        <v>19</v>
      </c>
      <c r="B22" s="13">
        <v>17.631900000000002</v>
      </c>
      <c r="C22" s="13">
        <v>22.667000000000002</v>
      </c>
      <c r="D22" s="13">
        <f t="shared" si="0"/>
        <v>7.9296999999999969</v>
      </c>
      <c r="E22" s="13">
        <v>20.905000000000001</v>
      </c>
      <c r="F22" s="4"/>
      <c r="G22" s="4"/>
      <c r="H22" s="4"/>
      <c r="I22">
        <f t="shared" si="1"/>
        <v>7.7006283076961592</v>
      </c>
      <c r="J22">
        <f t="shared" si="2"/>
        <v>0.22907169230383762</v>
      </c>
      <c r="L22">
        <f t="shared" si="4"/>
        <v>9.64</v>
      </c>
      <c r="M22">
        <f t="shared" si="3"/>
        <v>3.433835460979223</v>
      </c>
      <c r="P22" s="2"/>
      <c r="Q22" s="2"/>
      <c r="R22" s="2"/>
      <c r="S22" s="2"/>
      <c r="T22" s="2"/>
      <c r="U22" s="2"/>
    </row>
    <row r="23" spans="1:21" x14ac:dyDescent="0.2">
      <c r="A23" s="14" t="s">
        <v>20</v>
      </c>
      <c r="B23" s="13">
        <v>16.3</v>
      </c>
      <c r="C23" s="13">
        <v>21.369700000000002</v>
      </c>
      <c r="D23" s="13">
        <f t="shared" si="0"/>
        <v>9.2269999999999968</v>
      </c>
      <c r="E23" s="13">
        <v>23.352</v>
      </c>
      <c r="F23" s="4"/>
      <c r="G23" s="4"/>
      <c r="H23" s="4"/>
      <c r="I23">
        <f t="shared" si="1"/>
        <v>8.7030078442085319</v>
      </c>
      <c r="J23">
        <f t="shared" si="2"/>
        <v>0.52399215579146485</v>
      </c>
      <c r="L23">
        <f t="shared" si="4"/>
        <v>10.14</v>
      </c>
      <c r="M23">
        <f t="shared" si="3"/>
        <v>3.6386659220774233</v>
      </c>
      <c r="P23" s="2" t="s">
        <v>51</v>
      </c>
      <c r="Q23" s="2"/>
      <c r="R23" s="2"/>
      <c r="S23" s="2"/>
      <c r="T23" s="2"/>
      <c r="U23" s="2"/>
    </row>
    <row r="24" spans="1:21" x14ac:dyDescent="0.2">
      <c r="A24" s="14" t="s">
        <v>21</v>
      </c>
      <c r="B24" s="13">
        <v>27.0124</v>
      </c>
      <c r="C24" s="13">
        <v>29.924199999999999</v>
      </c>
      <c r="D24" s="13">
        <f t="shared" si="0"/>
        <v>0.67249999999999943</v>
      </c>
      <c r="E24" s="13">
        <v>3.2610000000000001</v>
      </c>
      <c r="F24" s="4"/>
      <c r="G24" s="4"/>
      <c r="H24" s="4"/>
      <c r="I24">
        <f t="shared" si="1"/>
        <v>0.67252901687755762</v>
      </c>
      <c r="J24">
        <f t="shared" si="2"/>
        <v>2.9016877558185605E-5</v>
      </c>
      <c r="L24">
        <f t="shared" si="4"/>
        <v>10.64</v>
      </c>
      <c r="M24">
        <f t="shared" si="3"/>
        <v>3.8436938189211047</v>
      </c>
      <c r="P24" s="2" t="s">
        <v>46</v>
      </c>
      <c r="Q24" s="2"/>
      <c r="R24" s="2"/>
      <c r="S24" s="2"/>
      <c r="T24" s="2"/>
      <c r="U24" s="2"/>
    </row>
    <row r="25" spans="1:21" x14ac:dyDescent="0.2">
      <c r="A25" s="14" t="s">
        <v>22</v>
      </c>
      <c r="B25" s="13">
        <v>25.490200000000002</v>
      </c>
      <c r="C25" s="13">
        <v>28.970300000000002</v>
      </c>
      <c r="D25" s="13">
        <f t="shared" si="0"/>
        <v>1.6263999999999967</v>
      </c>
      <c r="E25" s="13">
        <v>5.19</v>
      </c>
      <c r="F25" s="4"/>
      <c r="G25" s="4"/>
      <c r="H25" s="4"/>
      <c r="I25">
        <f t="shared" si="1"/>
        <v>1.3887620102853904</v>
      </c>
      <c r="J25">
        <f t="shared" si="2"/>
        <v>0.23763798971460637</v>
      </c>
      <c r="L25">
        <f t="shared" si="4"/>
        <v>11.14</v>
      </c>
      <c r="M25">
        <f t="shared" si="3"/>
        <v>4.0489002184006102</v>
      </c>
      <c r="P25" s="2" t="s">
        <v>44</v>
      </c>
      <c r="Q25" s="2"/>
      <c r="R25" s="2"/>
      <c r="S25" s="2"/>
      <c r="T25" s="2"/>
      <c r="U25" s="2"/>
    </row>
    <row r="26" spans="1:21" x14ac:dyDescent="0.2">
      <c r="A26" s="14" t="s">
        <v>23</v>
      </c>
      <c r="B26" s="13">
        <v>24.732900000000001</v>
      </c>
      <c r="C26" s="13">
        <v>28.4634</v>
      </c>
      <c r="D26" s="13">
        <f t="shared" si="0"/>
        <v>2.1332999999999984</v>
      </c>
      <c r="E26" s="13">
        <v>8.8160000000000007</v>
      </c>
      <c r="F26" s="4"/>
      <c r="G26" s="4"/>
      <c r="H26" s="4"/>
      <c r="I26">
        <f t="shared" si="1"/>
        <v>2.805775377431448</v>
      </c>
      <c r="J26">
        <f t="shared" si="2"/>
        <v>0.67247537743144958</v>
      </c>
      <c r="L26">
        <f t="shared" si="4"/>
        <v>11.64</v>
      </c>
      <c r="M26">
        <f t="shared" si="3"/>
        <v>4.254268786641008</v>
      </c>
      <c r="P26" s="2" t="s">
        <v>34</v>
      </c>
      <c r="Q26" s="2"/>
      <c r="R26" s="2"/>
      <c r="S26" s="2"/>
      <c r="T26" s="2"/>
      <c r="U26" s="2"/>
    </row>
    <row r="27" spans="1:21" x14ac:dyDescent="0.2">
      <c r="A27" s="14" t="s">
        <v>24</v>
      </c>
      <c r="B27" s="13">
        <v>21.06</v>
      </c>
      <c r="C27" s="13">
        <v>25.700700000000001</v>
      </c>
      <c r="D27" s="13">
        <f t="shared" si="0"/>
        <v>4.8959999999999972</v>
      </c>
      <c r="E27" s="13">
        <v>12.992000000000001</v>
      </c>
      <c r="F27" s="4"/>
      <c r="G27" s="4"/>
      <c r="H27" s="4"/>
      <c r="I27">
        <f t="shared" si="1"/>
        <v>4.4802665873186447</v>
      </c>
      <c r="J27">
        <f t="shared" si="2"/>
        <v>0.41573341268135255</v>
      </c>
      <c r="L27">
        <f t="shared" si="4"/>
        <v>12.14</v>
      </c>
      <c r="M27">
        <f t="shared" si="3"/>
        <v>4.4597853339677362</v>
      </c>
    </row>
    <row r="28" spans="1:21" x14ac:dyDescent="0.2">
      <c r="A28" s="14" t="s">
        <v>25</v>
      </c>
      <c r="B28" s="13">
        <v>19.158799999999999</v>
      </c>
      <c r="C28" s="13">
        <v>24.072500000000002</v>
      </c>
      <c r="D28" s="13">
        <f t="shared" si="0"/>
        <v>6.5241999999999969</v>
      </c>
      <c r="E28" s="13">
        <v>15.244</v>
      </c>
      <c r="F28" s="4"/>
      <c r="G28" s="4"/>
      <c r="H28" s="4"/>
      <c r="I28">
        <f t="shared" si="1"/>
        <v>5.392345611821046</v>
      </c>
      <c r="J28">
        <f t="shared" si="2"/>
        <v>1.1318543881789509</v>
      </c>
      <c r="L28">
        <f t="shared" si="4"/>
        <v>12.64</v>
      </c>
      <c r="M28">
        <f t="shared" si="3"/>
        <v>4.6654374552864493</v>
      </c>
    </row>
    <row r="29" spans="1:21" x14ac:dyDescent="0.2">
      <c r="A29" s="14" t="s">
        <v>26</v>
      </c>
      <c r="B29" s="13">
        <v>18.419</v>
      </c>
      <c r="C29" s="13">
        <v>23.4024</v>
      </c>
      <c r="D29" s="13">
        <f t="shared" si="0"/>
        <v>7.1942999999999984</v>
      </c>
      <c r="E29" s="13">
        <v>19.457999999999998</v>
      </c>
      <c r="F29" s="4"/>
      <c r="G29" s="4"/>
      <c r="H29" s="4"/>
      <c r="I29">
        <f t="shared" si="1"/>
        <v>7.1090007721275512</v>
      </c>
      <c r="J29">
        <f t="shared" si="2"/>
        <v>8.5299227872447148E-2</v>
      </c>
      <c r="L29">
        <f t="shared" si="4"/>
        <v>13.14</v>
      </c>
      <c r="M29">
        <f t="shared" si="3"/>
        <v>4.8712142428319218</v>
      </c>
    </row>
    <row r="30" spans="1:21" x14ac:dyDescent="0.2">
      <c r="A30" s="14" t="s">
        <v>27</v>
      </c>
      <c r="B30" s="13">
        <v>16.6038</v>
      </c>
      <c r="C30" s="13">
        <v>21.671500000000002</v>
      </c>
      <c r="D30" s="13">
        <f t="shared" si="0"/>
        <v>8.9251999999999967</v>
      </c>
      <c r="E30" s="13">
        <v>24.099</v>
      </c>
      <c r="F30" s="4"/>
      <c r="G30" s="4"/>
      <c r="H30" s="4"/>
      <c r="I30">
        <f t="shared" si="1"/>
        <v>9.0094146732752201</v>
      </c>
      <c r="J30">
        <f t="shared" si="2"/>
        <v>8.4214673275223362E-2</v>
      </c>
      <c r="L30">
        <f t="shared" si="4"/>
        <v>13.64</v>
      </c>
      <c r="M30">
        <f t="shared" si="3"/>
        <v>5.0771060544840125</v>
      </c>
    </row>
    <row r="31" spans="1:21" x14ac:dyDescent="0.2">
      <c r="G31" s="3" t="s">
        <v>47</v>
      </c>
      <c r="J31" s="6">
        <f>SUM(J3:J30)</f>
        <v>11.856794536919267</v>
      </c>
      <c r="L31">
        <f t="shared" si="4"/>
        <v>14.14</v>
      </c>
      <c r="M31">
        <f t="shared" si="3"/>
        <v>5.2831043252307754</v>
      </c>
    </row>
    <row r="32" spans="1:21" x14ac:dyDescent="0.2">
      <c r="A32" t="s">
        <v>120</v>
      </c>
      <c r="G32" s="3" t="s">
        <v>35</v>
      </c>
      <c r="H32" t="s">
        <v>28</v>
      </c>
      <c r="I32" s="6">
        <v>0.86357869591556236</v>
      </c>
      <c r="L32">
        <f t="shared" si="4"/>
        <v>14.64</v>
      </c>
      <c r="M32">
        <f t="shared" si="3"/>
        <v>5.4892014124814787</v>
      </c>
    </row>
    <row r="33" spans="7:13" x14ac:dyDescent="0.2">
      <c r="G33" s="3" t="s">
        <v>36</v>
      </c>
      <c r="H33" t="s">
        <v>29</v>
      </c>
      <c r="I33" s="6">
        <v>2.395191680381954</v>
      </c>
      <c r="L33">
        <f t="shared" si="4"/>
        <v>15.14</v>
      </c>
      <c r="M33">
        <f t="shared" si="3"/>
        <v>5.6953904681887373</v>
      </c>
    </row>
    <row r="34" spans="7:13" x14ac:dyDescent="0.2">
      <c r="H34" t="s">
        <v>30</v>
      </c>
      <c r="I34" s="6">
        <v>0.97711400050023467</v>
      </c>
      <c r="L34">
        <f t="shared" si="4"/>
        <v>15.64</v>
      </c>
      <c r="M34">
        <f t="shared" si="3"/>
        <v>5.9016653323904222</v>
      </c>
    </row>
    <row r="35" spans="7:13" x14ac:dyDescent="0.2">
      <c r="L35">
        <f t="shared" si="4"/>
        <v>16.14</v>
      </c>
      <c r="M35">
        <f t="shared" si="3"/>
        <v>6.1080204440051338</v>
      </c>
    </row>
    <row r="36" spans="7:13" x14ac:dyDescent="0.2">
      <c r="L36">
        <f t="shared" si="4"/>
        <v>16.64</v>
      </c>
      <c r="M36">
        <f t="shared" si="3"/>
        <v>6.3144507656307942</v>
      </c>
    </row>
    <row r="37" spans="7:13" x14ac:dyDescent="0.2">
      <c r="G37" t="s">
        <v>33</v>
      </c>
      <c r="L37">
        <f t="shared" si="4"/>
        <v>17.14</v>
      </c>
      <c r="M37">
        <f t="shared" si="3"/>
        <v>6.5209517197886351</v>
      </c>
    </row>
    <row r="38" spans="7:13" x14ac:dyDescent="0.2">
      <c r="G38" t="s">
        <v>46</v>
      </c>
      <c r="L38">
        <f t="shared" si="4"/>
        <v>17.64</v>
      </c>
      <c r="M38">
        <f t="shared" si="3"/>
        <v>6.7275191345838667</v>
      </c>
    </row>
    <row r="39" spans="7:13" x14ac:dyDescent="0.2">
      <c r="L39">
        <f t="shared" si="4"/>
        <v>18.14</v>
      </c>
      <c r="M39">
        <f t="shared" si="3"/>
        <v>6.9341491971617719</v>
      </c>
    </row>
    <row r="40" spans="7:13" x14ac:dyDescent="0.2">
      <c r="L40">
        <f t="shared" si="4"/>
        <v>18.64</v>
      </c>
      <c r="M40">
        <f t="shared" si="3"/>
        <v>7.1408384136546248</v>
      </c>
    </row>
    <row r="41" spans="7:13" x14ac:dyDescent="0.2">
      <c r="L41">
        <f t="shared" si="4"/>
        <v>19.14</v>
      </c>
      <c r="M41">
        <f t="shared" si="3"/>
        <v>7.3475835745625941</v>
      </c>
    </row>
    <row r="42" spans="7:13" x14ac:dyDescent="0.2">
      <c r="L42">
        <f t="shared" si="4"/>
        <v>19.64</v>
      </c>
      <c r="M42">
        <f t="shared" si="3"/>
        <v>7.5543817247072962</v>
      </c>
    </row>
    <row r="43" spans="7:13" x14ac:dyDescent="0.2">
      <c r="L43">
        <f t="shared" si="4"/>
        <v>20.14</v>
      </c>
      <c r="M43">
        <f t="shared" si="3"/>
        <v>7.761230137051836</v>
      </c>
    </row>
    <row r="44" spans="7:13" x14ac:dyDescent="0.2">
      <c r="L44">
        <f t="shared" si="4"/>
        <v>20.64</v>
      </c>
      <c r="M44">
        <f t="shared" si="3"/>
        <v>7.9681262898052161</v>
      </c>
    </row>
    <row r="45" spans="7:13" x14ac:dyDescent="0.2">
      <c r="L45">
        <f t="shared" si="4"/>
        <v>21.14</v>
      </c>
      <c r="M45">
        <f t="shared" si="3"/>
        <v>8.1750678463287656</v>
      </c>
    </row>
    <row r="46" spans="7:13" x14ac:dyDescent="0.2">
      <c r="L46">
        <f t="shared" si="4"/>
        <v>21.64</v>
      </c>
      <c r="M46">
        <f>(L46-$I$32)/$I$33-$I$34/($I$33^2)*LOG10(1+$I$33*(L46-$I$32)/$I$34)</f>
        <v>8.3820526374428681</v>
      </c>
    </row>
    <row r="47" spans="7:13" x14ac:dyDescent="0.2">
      <c r="L47">
        <f t="shared" si="4"/>
        <v>22.14</v>
      </c>
      <c r="M47">
        <f t="shared" si="3"/>
        <v>8.5890786457979669</v>
      </c>
    </row>
    <row r="48" spans="7:13" x14ac:dyDescent="0.2">
      <c r="L48">
        <f t="shared" si="4"/>
        <v>22.64</v>
      </c>
      <c r="M48">
        <f t="shared" si="3"/>
        <v>8.7961439920273907</v>
      </c>
    </row>
    <row r="49" spans="12:13" x14ac:dyDescent="0.2">
      <c r="L49">
        <f t="shared" si="4"/>
        <v>23.14</v>
      </c>
      <c r="M49">
        <f t="shared" si="3"/>
        <v>9.0032469224436475</v>
      </c>
    </row>
    <row r="50" spans="12:13" x14ac:dyDescent="0.2">
      <c r="L50">
        <f t="shared" si="4"/>
        <v>23.64</v>
      </c>
      <c r="M50">
        <f t="shared" si="3"/>
        <v>9.2103857980762616</v>
      </c>
    </row>
    <row r="51" spans="12:13" x14ac:dyDescent="0.2">
      <c r="L51">
        <f t="shared" si="4"/>
        <v>24.14</v>
      </c>
      <c r="M51">
        <f t="shared" si="3"/>
        <v>9.4175590848793451</v>
      </c>
    </row>
    <row r="52" spans="12:13" x14ac:dyDescent="0.25">
      <c r="L52">
        <f t="shared" si="4"/>
        <v>24.64</v>
      </c>
      <c r="M52">
        <f t="shared" si="3"/>
        <v>9.6247653449622241</v>
      </c>
    </row>
    <row r="53" spans="12:13" x14ac:dyDescent="0.25">
      <c r="L53">
        <f t="shared" si="4"/>
        <v>25.14</v>
      </c>
      <c r="M53">
        <f t="shared" si="3"/>
        <v>9.8320032287175287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9"/>
  <sheetViews>
    <sheetView topLeftCell="E2" workbookViewId="0">
      <selection activeCell="L11" sqref="L11"/>
    </sheetView>
  </sheetViews>
  <sheetFormatPr defaultColWidth="8.85546875" defaultRowHeight="15" x14ac:dyDescent="0.25"/>
  <cols>
    <col min="1" max="1" width="14.7109375" customWidth="1"/>
    <col min="2" max="2" width="13.28515625" customWidth="1"/>
    <col min="3" max="3" width="14.42578125" customWidth="1"/>
    <col min="4" max="4" width="16.7109375" customWidth="1"/>
    <col min="5" max="5" width="16.28515625" customWidth="1"/>
    <col min="6" max="6" width="14.42578125" customWidth="1"/>
    <col min="8" max="8" width="13.85546875" customWidth="1"/>
    <col min="9" max="9" width="11.28515625" customWidth="1"/>
  </cols>
  <sheetData>
    <row r="2" spans="1:12" x14ac:dyDescent="0.2">
      <c r="A2" t="s">
        <v>86</v>
      </c>
    </row>
    <row r="3" spans="1:12" ht="30" x14ac:dyDescent="0.2">
      <c r="A3" s="13" t="s">
        <v>39</v>
      </c>
      <c r="B3" s="13" t="s">
        <v>65</v>
      </c>
      <c r="C3" s="13" t="s">
        <v>55</v>
      </c>
      <c r="D3" s="19" t="s">
        <v>57</v>
      </c>
      <c r="E3" s="19" t="s">
        <v>43</v>
      </c>
      <c r="F3" s="19" t="s">
        <v>54</v>
      </c>
      <c r="H3" s="1" t="s">
        <v>63</v>
      </c>
      <c r="I3" t="s">
        <v>49</v>
      </c>
      <c r="K3" t="s">
        <v>37</v>
      </c>
      <c r="L3" t="s">
        <v>38</v>
      </c>
    </row>
    <row r="4" spans="1:12" x14ac:dyDescent="0.2">
      <c r="A4" s="13">
        <v>1</v>
      </c>
      <c r="B4" s="13">
        <v>30.364706000000002</v>
      </c>
      <c r="C4" s="13">
        <v>31.948803285633765</v>
      </c>
      <c r="D4" s="13">
        <f t="shared" ref="D4:D11" si="0">$C$4-C4</f>
        <v>0</v>
      </c>
      <c r="E4" s="13">
        <f t="shared" ref="E4:E11" si="1">ROUND(AVERAGE(A15:B15),5)</f>
        <v>0.96052000000000004</v>
      </c>
      <c r="F4" s="13">
        <f t="shared" ref="F4:F11" si="2">0.96052-E4</f>
        <v>0</v>
      </c>
      <c r="H4">
        <f t="shared" ref="H4:H11" si="3">$I$14*F4+$I$15*F4^2+$I$16*F4^3</f>
        <v>0</v>
      </c>
      <c r="I4">
        <f t="shared" ref="I4:I11" si="4">ABS(H4-D4)</f>
        <v>0</v>
      </c>
      <c r="K4">
        <v>0</v>
      </c>
      <c r="L4">
        <f t="shared" ref="L4:L39" si="5">$I$14*K4+$I$15*K4^2+$I$16*K4^3</f>
        <v>0</v>
      </c>
    </row>
    <row r="5" spans="1:12" x14ac:dyDescent="0.2">
      <c r="A5" s="13">
        <v>2</v>
      </c>
      <c r="B5" s="13">
        <v>30.252941</v>
      </c>
      <c r="C5" s="13">
        <v>31.943329430195984</v>
      </c>
      <c r="D5" s="13">
        <f t="shared" si="0"/>
        <v>5.4738554377813387E-3</v>
      </c>
      <c r="E5" s="13">
        <f t="shared" si="1"/>
        <v>0.95806999999999998</v>
      </c>
      <c r="F5" s="13">
        <f t="shared" si="2"/>
        <v>2.4500000000000632E-3</v>
      </c>
      <c r="H5">
        <f t="shared" si="3"/>
        <v>9.6880838829656573E-3</v>
      </c>
      <c r="I5">
        <f t="shared" si="4"/>
        <v>4.2142284451843186E-3</v>
      </c>
      <c r="K5">
        <f t="shared" ref="K5:K39" si="6" xml:space="preserve"> 0.01+K4</f>
        <v>0.01</v>
      </c>
      <c r="L5">
        <f t="shared" si="5"/>
        <v>4.3546871279547497E-2</v>
      </c>
    </row>
    <row r="6" spans="1:12" x14ac:dyDescent="0.2">
      <c r="A6" s="13">
        <v>3</v>
      </c>
      <c r="B6" s="13">
        <v>29.182352999999999</v>
      </c>
      <c r="C6" s="13">
        <v>31.851908768208443</v>
      </c>
      <c r="D6" s="13">
        <f t="shared" si="0"/>
        <v>9.6894517425322846E-2</v>
      </c>
      <c r="E6" s="13">
        <f t="shared" si="1"/>
        <v>0.94484999999999997</v>
      </c>
      <c r="F6" s="13">
        <f t="shared" si="2"/>
        <v>1.5670000000000073E-2</v>
      </c>
      <c r="H6">
        <f t="shared" si="3"/>
        <v>7.2961208421166657E-2</v>
      </c>
      <c r="I6">
        <f t="shared" si="4"/>
        <v>2.3933309004156189E-2</v>
      </c>
      <c r="K6">
        <f t="shared" si="6"/>
        <v>0.02</v>
      </c>
      <c r="L6">
        <f t="shared" si="5"/>
        <v>9.7734499524235283E-2</v>
      </c>
    </row>
    <row r="7" spans="1:12" x14ac:dyDescent="0.2">
      <c r="A7" s="13">
        <v>4</v>
      </c>
      <c r="B7" s="13">
        <v>27.311765000000001</v>
      </c>
      <c r="C7" s="13">
        <v>31.522720511611066</v>
      </c>
      <c r="D7" s="13">
        <f t="shared" si="0"/>
        <v>0.42608277402269934</v>
      </c>
      <c r="E7" s="13">
        <f t="shared" si="1"/>
        <v>0.91107000000000005</v>
      </c>
      <c r="F7" s="13">
        <f t="shared" si="2"/>
        <v>4.9449999999999994E-2</v>
      </c>
      <c r="H7">
        <f t="shared" si="3"/>
        <v>0.31970229438870212</v>
      </c>
      <c r="I7">
        <f t="shared" si="4"/>
        <v>0.10638047963399722</v>
      </c>
      <c r="K7">
        <f t="shared" si="6"/>
        <v>0.03</v>
      </c>
      <c r="L7">
        <f t="shared" si="5"/>
        <v>0.16262272057308844</v>
      </c>
    </row>
    <row r="8" spans="1:12" x14ac:dyDescent="0.2">
      <c r="A8" s="13">
        <v>5</v>
      </c>
      <c r="B8" s="13">
        <v>25.652940999999998</v>
      </c>
      <c r="C8" s="13">
        <v>31.050474791955985</v>
      </c>
      <c r="D8" s="13">
        <f t="shared" si="0"/>
        <v>0.89832849367778067</v>
      </c>
      <c r="E8" s="13">
        <f t="shared" si="1"/>
        <v>0.87792999999999999</v>
      </c>
      <c r="F8" s="13">
        <f t="shared" si="2"/>
        <v>8.2590000000000052E-2</v>
      </c>
      <c r="H8">
        <f t="shared" si="3"/>
        <v>0.68236350575585569</v>
      </c>
      <c r="I8">
        <f t="shared" si="4"/>
        <v>0.21596498792192498</v>
      </c>
      <c r="K8">
        <f t="shared" si="6"/>
        <v>0.04</v>
      </c>
      <c r="L8">
        <f t="shared" si="5"/>
        <v>0.23827137026513218</v>
      </c>
    </row>
    <row r="9" spans="1:12" x14ac:dyDescent="0.2">
      <c r="A9" s="13">
        <v>6</v>
      </c>
      <c r="B9" s="13">
        <v>23.623529000000001</v>
      </c>
      <c r="C9" s="13">
        <v>30.24219099365369</v>
      </c>
      <c r="D9" s="13">
        <f t="shared" si="0"/>
        <v>1.7066122919800755</v>
      </c>
      <c r="E9" s="13">
        <f t="shared" si="1"/>
        <v>0.81505000000000005</v>
      </c>
      <c r="F9" s="13">
        <f t="shared" si="2"/>
        <v>0.14546999999999999</v>
      </c>
      <c r="H9">
        <f t="shared" si="3"/>
        <v>1.7066122923058671</v>
      </c>
      <c r="I9">
        <f t="shared" si="4"/>
        <v>3.2579161590717831E-10</v>
      </c>
      <c r="K9">
        <f t="shared" si="6"/>
        <v>0.05</v>
      </c>
      <c r="L9">
        <f t="shared" si="5"/>
        <v>0.32474028443939162</v>
      </c>
    </row>
    <row r="10" spans="1:12" x14ac:dyDescent="0.2">
      <c r="A10" s="13">
        <v>7</v>
      </c>
      <c r="B10" s="13">
        <v>19.070588000000001</v>
      </c>
      <c r="C10" s="13">
        <v>27.505776946695082</v>
      </c>
      <c r="D10" s="13">
        <f t="shared" si="0"/>
        <v>4.443026338938683</v>
      </c>
      <c r="E10" s="13">
        <f t="shared" si="1"/>
        <v>0.73419000000000001</v>
      </c>
      <c r="F10" s="13">
        <f t="shared" si="2"/>
        <v>0.22633000000000003</v>
      </c>
      <c r="H10">
        <f t="shared" si="3"/>
        <v>3.6913052248997862</v>
      </c>
      <c r="I10">
        <f t="shared" si="4"/>
        <v>0.75172111403889685</v>
      </c>
      <c r="K10">
        <f t="shared" si="6"/>
        <v>6.0000000000000005E-2</v>
      </c>
      <c r="L10">
        <f t="shared" si="5"/>
        <v>0.42208929893489183</v>
      </c>
    </row>
    <row r="11" spans="1:12" x14ac:dyDescent="0.2">
      <c r="A11" s="13">
        <v>8</v>
      </c>
      <c r="B11" s="13">
        <v>16.094118000000002</v>
      </c>
      <c r="C11" s="13">
        <v>25.026594554703937</v>
      </c>
      <c r="D11" s="13">
        <f t="shared" si="0"/>
        <v>6.9222087309298281</v>
      </c>
      <c r="E11" s="13">
        <f t="shared" si="1"/>
        <v>0.64627000000000001</v>
      </c>
      <c r="F11" s="13">
        <f t="shared" si="2"/>
        <v>0.31425000000000003</v>
      </c>
      <c r="H11">
        <f t="shared" si="3"/>
        <v>6.735868569815934</v>
      </c>
      <c r="I11">
        <f t="shared" si="4"/>
        <v>0.18634016111389418</v>
      </c>
      <c r="K11">
        <f t="shared" si="6"/>
        <v>7.0000000000000007E-2</v>
      </c>
      <c r="L11">
        <f t="shared" si="5"/>
        <v>0.53037824959065794</v>
      </c>
    </row>
    <row r="12" spans="1:12" x14ac:dyDescent="0.2">
      <c r="H12" t="s">
        <v>47</v>
      </c>
      <c r="I12" s="6">
        <f>SUM(I4:I11)</f>
        <v>1.2885542804838455</v>
      </c>
      <c r="K12">
        <f t="shared" si="6"/>
        <v>0.08</v>
      </c>
      <c r="L12">
        <f t="shared" si="5"/>
        <v>0.64966697224571512</v>
      </c>
    </row>
    <row r="13" spans="1:12" x14ac:dyDescent="0.2">
      <c r="A13" t="s">
        <v>40</v>
      </c>
      <c r="K13">
        <f t="shared" si="6"/>
        <v>0.09</v>
      </c>
      <c r="L13">
        <f t="shared" si="5"/>
        <v>0.78001530273908848</v>
      </c>
    </row>
    <row r="14" spans="1:12" x14ac:dyDescent="0.2">
      <c r="A14" t="s">
        <v>41</v>
      </c>
      <c r="B14" t="s">
        <v>42</v>
      </c>
      <c r="G14" s="3" t="s">
        <v>35</v>
      </c>
      <c r="H14" t="s">
        <v>28</v>
      </c>
      <c r="I14" s="20">
        <v>3.8246438076652405</v>
      </c>
      <c r="K14">
        <f t="shared" si="6"/>
        <v>9.9999999999999992E-2</v>
      </c>
      <c r="L14">
        <f t="shared" si="5"/>
        <v>0.92148307690980302</v>
      </c>
    </row>
    <row r="15" spans="1:12" x14ac:dyDescent="0.2">
      <c r="A15">
        <v>0.96026</v>
      </c>
      <c r="B15">
        <v>0.960789</v>
      </c>
      <c r="G15" s="3" t="s">
        <v>36</v>
      </c>
      <c r="H15" t="s">
        <v>29</v>
      </c>
      <c r="I15" s="20">
        <v>52.904605630575723</v>
      </c>
      <c r="K15">
        <f t="shared" si="6"/>
        <v>0.10999999999999999</v>
      </c>
      <c r="L15">
        <f t="shared" si="5"/>
        <v>1.0741301305968842</v>
      </c>
    </row>
    <row r="16" spans="1:12" x14ac:dyDescent="0.2">
      <c r="A16">
        <v>0.95757400000000004</v>
      </c>
      <c r="B16">
        <v>0.95855999999999997</v>
      </c>
      <c r="H16" t="s">
        <v>30</v>
      </c>
      <c r="I16" s="20">
        <v>9.9726398375218821</v>
      </c>
      <c r="K16">
        <f t="shared" si="6"/>
        <v>0.11999999999999998</v>
      </c>
      <c r="L16">
        <f t="shared" si="5"/>
        <v>1.2380162996393569</v>
      </c>
    </row>
    <row r="17" spans="1:19" x14ac:dyDescent="0.2">
      <c r="A17">
        <v>0.94382500000000003</v>
      </c>
      <c r="B17">
        <v>0.94587500000000002</v>
      </c>
      <c r="K17">
        <f t="shared" si="6"/>
        <v>0.12999999999999998</v>
      </c>
      <c r="L17">
        <f t="shared" si="5"/>
        <v>1.4132014198762461</v>
      </c>
      <c r="N17" s="2" t="s">
        <v>64</v>
      </c>
      <c r="O17" s="2"/>
      <c r="P17" s="2"/>
      <c r="Q17" s="2"/>
      <c r="R17" s="11"/>
      <c r="S17" s="11"/>
    </row>
    <row r="18" spans="1:19" x14ac:dyDescent="0.2">
      <c r="A18">
        <v>0.90881900000000004</v>
      </c>
      <c r="B18">
        <v>0.91332400000000002</v>
      </c>
      <c r="K18">
        <f t="shared" si="6"/>
        <v>0.13999999999999999</v>
      </c>
      <c r="L18">
        <f t="shared" si="5"/>
        <v>1.5997453271465776</v>
      </c>
      <c r="N18" s="2"/>
      <c r="O18" s="2"/>
      <c r="P18" s="2"/>
      <c r="Q18" s="2"/>
      <c r="R18" s="11"/>
      <c r="S18" s="11"/>
    </row>
    <row r="19" spans="1:19" x14ac:dyDescent="0.2">
      <c r="A19">
        <v>0.87406099999999998</v>
      </c>
      <c r="B19">
        <v>0.88180700000000001</v>
      </c>
      <c r="H19" t="s">
        <v>33</v>
      </c>
      <c r="K19">
        <f t="shared" si="6"/>
        <v>0.15</v>
      </c>
      <c r="L19">
        <f t="shared" si="5"/>
        <v>1.7977078572893761</v>
      </c>
      <c r="N19" s="2" t="s">
        <v>28</v>
      </c>
      <c r="O19" s="5">
        <v>3.8246438076652405</v>
      </c>
      <c r="P19" s="2"/>
      <c r="Q19" s="2"/>
      <c r="R19" s="11"/>
      <c r="S19" s="11"/>
    </row>
    <row r="20" spans="1:19" x14ac:dyDescent="0.2">
      <c r="A20">
        <v>0.80954800000000005</v>
      </c>
      <c r="B20">
        <v>0.82054700000000003</v>
      </c>
      <c r="H20" t="s">
        <v>61</v>
      </c>
      <c r="K20">
        <f t="shared" si="6"/>
        <v>0.16</v>
      </c>
      <c r="L20">
        <f t="shared" si="5"/>
        <v>2.0071488461436666</v>
      </c>
      <c r="N20" s="2" t="s">
        <v>29</v>
      </c>
      <c r="O20" s="5">
        <v>52.904605630575723</v>
      </c>
      <c r="P20" s="2"/>
      <c r="Q20" s="2"/>
      <c r="R20" s="11"/>
      <c r="S20" s="11"/>
    </row>
    <row r="21" spans="1:19" x14ac:dyDescent="0.2">
      <c r="A21">
        <v>0.72664899999999999</v>
      </c>
      <c r="B21">
        <v>0.741734</v>
      </c>
      <c r="H21" t="s">
        <v>62</v>
      </c>
      <c r="K21">
        <f t="shared" si="6"/>
        <v>0.17</v>
      </c>
      <c r="L21">
        <f t="shared" si="5"/>
        <v>2.2281281295484745</v>
      </c>
      <c r="N21" s="2" t="s">
        <v>30</v>
      </c>
      <c r="O21" s="5">
        <v>9.9726398375218821</v>
      </c>
      <c r="P21" s="2"/>
      <c r="Q21" s="2"/>
      <c r="R21" s="11"/>
      <c r="S21" s="11"/>
    </row>
    <row r="22" spans="1:19" x14ac:dyDescent="0.2">
      <c r="A22">
        <v>0.63785999999999998</v>
      </c>
      <c r="B22">
        <v>0.65468700000000002</v>
      </c>
      <c r="K22">
        <f t="shared" si="6"/>
        <v>0.18000000000000002</v>
      </c>
      <c r="L22">
        <f t="shared" si="5"/>
        <v>2.4607055433428244</v>
      </c>
      <c r="N22" s="2"/>
      <c r="O22" s="2"/>
      <c r="P22" s="2"/>
      <c r="Q22" s="2"/>
      <c r="R22" s="11"/>
      <c r="S22" s="11"/>
    </row>
    <row r="23" spans="1:19" x14ac:dyDescent="0.2">
      <c r="K23">
        <f t="shared" si="6"/>
        <v>0.19000000000000003</v>
      </c>
      <c r="L23">
        <f t="shared" si="5"/>
        <v>2.7049409233657431</v>
      </c>
      <c r="N23" s="2" t="s">
        <v>131</v>
      </c>
      <c r="O23" s="2"/>
      <c r="P23" s="2"/>
      <c r="Q23" s="2"/>
      <c r="R23" s="11"/>
      <c r="S23" s="11"/>
    </row>
    <row r="24" spans="1:19" x14ac:dyDescent="0.2">
      <c r="K24">
        <f t="shared" si="6"/>
        <v>0.20000000000000004</v>
      </c>
      <c r="L24">
        <f t="shared" si="5"/>
        <v>2.9608941054562528</v>
      </c>
      <c r="N24" s="2" t="s">
        <v>61</v>
      </c>
      <c r="O24" s="2"/>
      <c r="P24" s="2"/>
      <c r="Q24" s="2"/>
      <c r="R24" s="11"/>
      <c r="S24" s="11"/>
    </row>
    <row r="25" spans="1:19" x14ac:dyDescent="0.2">
      <c r="K25">
        <f t="shared" si="6"/>
        <v>0.21000000000000005</v>
      </c>
      <c r="L25">
        <f t="shared" si="5"/>
        <v>3.2286249254533814</v>
      </c>
      <c r="N25" s="2" t="s">
        <v>62</v>
      </c>
      <c r="O25" s="2"/>
      <c r="P25" s="2"/>
      <c r="Q25" s="2"/>
      <c r="R25" s="11"/>
      <c r="S25" s="11"/>
    </row>
    <row r="26" spans="1:19" x14ac:dyDescent="0.2">
      <c r="A26" t="s">
        <v>121</v>
      </c>
      <c r="K26">
        <f t="shared" si="6"/>
        <v>0.22000000000000006</v>
      </c>
      <c r="L26">
        <f t="shared" si="5"/>
        <v>3.5081932191961527</v>
      </c>
      <c r="N26" s="2" t="s">
        <v>44</v>
      </c>
      <c r="O26" s="2"/>
      <c r="P26" s="2"/>
      <c r="Q26" s="2"/>
      <c r="R26" s="11"/>
      <c r="S26" s="11"/>
    </row>
    <row r="27" spans="1:19" x14ac:dyDescent="0.2">
      <c r="K27">
        <f t="shared" si="6"/>
        <v>0.23000000000000007</v>
      </c>
      <c r="L27">
        <f t="shared" si="5"/>
        <v>3.7996588225235914</v>
      </c>
      <c r="N27" s="2" t="s">
        <v>34</v>
      </c>
      <c r="O27" s="2"/>
      <c r="P27" s="2"/>
      <c r="Q27" s="2"/>
    </row>
    <row r="28" spans="1:19" x14ac:dyDescent="0.2">
      <c r="K28">
        <f t="shared" si="6"/>
        <v>0.24000000000000007</v>
      </c>
      <c r="L28">
        <f t="shared" si="5"/>
        <v>4.1030815712747239</v>
      </c>
    </row>
    <row r="29" spans="1:19" x14ac:dyDescent="0.2">
      <c r="K29">
        <f t="shared" si="6"/>
        <v>0.25000000000000006</v>
      </c>
      <c r="L29">
        <f t="shared" si="5"/>
        <v>4.4185213012885747</v>
      </c>
    </row>
    <row r="30" spans="1:19" x14ac:dyDescent="0.2">
      <c r="K30">
        <f t="shared" si="6"/>
        <v>0.26000000000000006</v>
      </c>
      <c r="L30">
        <f t="shared" si="5"/>
        <v>4.7460378484041676</v>
      </c>
    </row>
    <row r="31" spans="1:19" x14ac:dyDescent="0.2">
      <c r="K31">
        <f t="shared" si="6"/>
        <v>0.27000000000000007</v>
      </c>
      <c r="L31">
        <f t="shared" si="5"/>
        <v>5.0856910484605304</v>
      </c>
    </row>
    <row r="32" spans="1:19" x14ac:dyDescent="0.2">
      <c r="K32">
        <f t="shared" si="6"/>
        <v>0.28000000000000008</v>
      </c>
      <c r="L32">
        <f t="shared" si="5"/>
        <v>5.4375407372966871</v>
      </c>
    </row>
    <row r="33" spans="11:12" x14ac:dyDescent="0.2">
      <c r="K33">
        <f t="shared" si="6"/>
        <v>0.29000000000000009</v>
      </c>
      <c r="L33">
        <f t="shared" si="5"/>
        <v>5.8016467507516616</v>
      </c>
    </row>
    <row r="34" spans="11:12" x14ac:dyDescent="0.2">
      <c r="K34">
        <f t="shared" si="6"/>
        <v>0.3000000000000001</v>
      </c>
      <c r="L34">
        <f t="shared" si="5"/>
        <v>6.1780689246644815</v>
      </c>
    </row>
    <row r="35" spans="11:12" x14ac:dyDescent="0.2">
      <c r="K35">
        <f t="shared" si="6"/>
        <v>0.31000000000000011</v>
      </c>
      <c r="L35">
        <f t="shared" si="5"/>
        <v>6.566867094874171</v>
      </c>
    </row>
    <row r="36" spans="11:12" x14ac:dyDescent="0.2">
      <c r="K36">
        <f t="shared" si="6"/>
        <v>0.32000000000000012</v>
      </c>
      <c r="L36">
        <f t="shared" si="5"/>
        <v>6.968101097219753</v>
      </c>
    </row>
    <row r="37" spans="11:12" x14ac:dyDescent="0.2">
      <c r="K37">
        <f t="shared" si="6"/>
        <v>0.33000000000000013</v>
      </c>
      <c r="L37">
        <f t="shared" si="5"/>
        <v>7.3818307675402544</v>
      </c>
    </row>
    <row r="38" spans="11:12" x14ac:dyDescent="0.2">
      <c r="K38">
        <f t="shared" si="6"/>
        <v>0.34000000000000014</v>
      </c>
      <c r="L38">
        <f t="shared" si="5"/>
        <v>7.8081159416747008</v>
      </c>
    </row>
    <row r="39" spans="11:12" x14ac:dyDescent="0.2">
      <c r="K39">
        <f t="shared" si="6"/>
        <v>0.35000000000000014</v>
      </c>
      <c r="L39">
        <f t="shared" si="5"/>
        <v>8.2470164554621164</v>
      </c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opLeftCell="E1" workbookViewId="0">
      <selection activeCell="J10" sqref="J10"/>
    </sheetView>
  </sheetViews>
  <sheetFormatPr defaultColWidth="8.85546875" defaultRowHeight="15" x14ac:dyDescent="0.25"/>
  <cols>
    <col min="1" max="1" width="33.140625" customWidth="1"/>
    <col min="2" max="2" width="22" style="8" customWidth="1"/>
    <col min="3" max="3" width="16.140625" customWidth="1"/>
    <col min="4" max="4" width="17.85546875" customWidth="1"/>
    <col min="5" max="5" width="17.85546875" style="11" customWidth="1"/>
    <col min="6" max="6" width="15.140625" customWidth="1"/>
  </cols>
  <sheetData>
    <row r="1" spans="1:10" x14ac:dyDescent="0.2">
      <c r="A1" t="s">
        <v>53</v>
      </c>
      <c r="I1" t="s">
        <v>58</v>
      </c>
    </row>
    <row r="2" spans="1:10" x14ac:dyDescent="0.2">
      <c r="A2" s="14" t="s">
        <v>39</v>
      </c>
      <c r="B2" s="13" t="s">
        <v>56</v>
      </c>
      <c r="C2" s="14" t="s">
        <v>57</v>
      </c>
      <c r="D2" s="12" t="s">
        <v>54</v>
      </c>
      <c r="E2" s="17"/>
      <c r="F2" t="s">
        <v>31</v>
      </c>
      <c r="G2" t="s">
        <v>32</v>
      </c>
      <c r="I2" t="s">
        <v>37</v>
      </c>
      <c r="J2" t="s">
        <v>38</v>
      </c>
    </row>
    <row r="3" spans="1:10" x14ac:dyDescent="0.2">
      <c r="A3" s="14" t="s">
        <v>66</v>
      </c>
      <c r="B3" s="13">
        <v>26.980249999833337</v>
      </c>
      <c r="C3" s="13">
        <f>ROUND($B$23-B3,5)</f>
        <v>4.1354199999999999</v>
      </c>
      <c r="D3" s="15">
        <v>0.61293805999999995</v>
      </c>
      <c r="E3" s="18"/>
      <c r="F3">
        <f t="shared" ref="F3:F21" si="0">(D3-$F$28)/$F$29-$F$30/($F$29^2)*LN(1+$F$29*(D3-$F$28)/$F$30)</f>
        <v>1.5600409983563825</v>
      </c>
      <c r="G3">
        <f>ABS(F3-C3)</f>
        <v>2.5753790016436175</v>
      </c>
      <c r="I3">
        <v>0</v>
      </c>
      <c r="J3">
        <v>0</v>
      </c>
    </row>
    <row r="4" spans="1:10" x14ac:dyDescent="0.2">
      <c r="A4" s="14" t="s">
        <v>67</v>
      </c>
      <c r="B4" s="16">
        <v>30.136333333333322</v>
      </c>
      <c r="C4" s="13">
        <f t="shared" ref="C4:C22" si="1">ROUND($B$23-B4,5)</f>
        <v>0.97933000000000003</v>
      </c>
      <c r="D4" s="15">
        <v>0.36269362999999999</v>
      </c>
      <c r="E4" s="18"/>
      <c r="F4">
        <f t="shared" si="0"/>
        <v>0.11220628043363862</v>
      </c>
      <c r="G4">
        <f t="shared" ref="G4:G21" si="2">ABS(F4-C4)</f>
        <v>0.86712371956636147</v>
      </c>
      <c r="I4">
        <f>0.1+I3</f>
        <v>0.1</v>
      </c>
      <c r="J4">
        <v>0</v>
      </c>
    </row>
    <row r="5" spans="1:10" x14ac:dyDescent="0.2">
      <c r="A5" s="14" t="s">
        <v>68</v>
      </c>
      <c r="B5" s="16">
        <v>27.610166666666668</v>
      </c>
      <c r="C5" s="13">
        <f t="shared" si="1"/>
        <v>3.5055000000000001</v>
      </c>
      <c r="D5" s="15">
        <v>0.51072048000000003</v>
      </c>
      <c r="E5" s="18"/>
      <c r="F5">
        <f t="shared" si="0"/>
        <v>0.91473419261344746</v>
      </c>
      <c r="G5">
        <f t="shared" si="2"/>
        <v>2.5907658073865525</v>
      </c>
      <c r="I5">
        <f t="shared" ref="I5:I25" si="3">0.1+I4</f>
        <v>0.2</v>
      </c>
      <c r="J5">
        <v>0</v>
      </c>
    </row>
    <row r="6" spans="1:10" x14ac:dyDescent="0.2">
      <c r="A6" s="14" t="s">
        <v>69</v>
      </c>
      <c r="B6" s="16">
        <v>29.875833333500005</v>
      </c>
      <c r="C6" s="13">
        <f t="shared" si="1"/>
        <v>1.23983</v>
      </c>
      <c r="D6" s="15">
        <v>0.28311235000000001</v>
      </c>
      <c r="E6" s="18"/>
      <c r="F6">
        <f t="shared" si="0"/>
        <v>1.2084653960464644</v>
      </c>
      <c r="G6">
        <f t="shared" si="2"/>
        <v>3.1364603953535575E-2</v>
      </c>
      <c r="I6">
        <f t="shared" si="3"/>
        <v>0.30000000000000004</v>
      </c>
      <c r="J6">
        <f t="shared" ref="J6:J25" si="4">(I6-$F$28)/$F$29-$F$30/($F$29^2)*LN(1+$F$29*(I6-$F$28)/$F$30)</f>
        <v>5.5339041819664897E-2</v>
      </c>
    </row>
    <row r="7" spans="1:10" x14ac:dyDescent="0.2">
      <c r="A7" s="14" t="s">
        <v>70</v>
      </c>
      <c r="B7" s="16">
        <v>23.719166666166672</v>
      </c>
      <c r="C7" s="13">
        <f t="shared" si="1"/>
        <v>7.3964999999999996</v>
      </c>
      <c r="D7" s="15">
        <v>1.32516105</v>
      </c>
      <c r="E7" s="18"/>
      <c r="F7">
        <f t="shared" si="0"/>
        <v>6.4251495209241005</v>
      </c>
      <c r="G7">
        <f t="shared" si="2"/>
        <v>0.97135047907589911</v>
      </c>
      <c r="I7">
        <f t="shared" si="3"/>
        <v>0.4</v>
      </c>
      <c r="J7">
        <f t="shared" si="4"/>
        <v>0.28375102725077589</v>
      </c>
    </row>
    <row r="8" spans="1:10" x14ac:dyDescent="0.2">
      <c r="A8" s="14" t="s">
        <v>71</v>
      </c>
      <c r="B8" s="16">
        <v>27.534833333166667</v>
      </c>
      <c r="C8" s="13">
        <f t="shared" si="1"/>
        <v>3.5808300000000002</v>
      </c>
      <c r="D8" s="15">
        <v>1.00162135</v>
      </c>
      <c r="E8" s="18"/>
      <c r="F8">
        <f t="shared" si="0"/>
        <v>4.1763005534225535</v>
      </c>
      <c r="G8">
        <f t="shared" si="2"/>
        <v>0.59547055342255328</v>
      </c>
      <c r="I8">
        <f t="shared" si="3"/>
        <v>0.5</v>
      </c>
      <c r="J8">
        <f t="shared" si="4"/>
        <v>0.8494565037457289</v>
      </c>
    </row>
    <row r="9" spans="1:10" x14ac:dyDescent="0.2">
      <c r="A9" s="14" t="s">
        <v>72</v>
      </c>
      <c r="B9" s="16">
        <v>23.642666666499998</v>
      </c>
      <c r="C9" s="13">
        <f t="shared" si="1"/>
        <v>7.4729999999999999</v>
      </c>
      <c r="D9" s="15">
        <v>1.1681313799999999</v>
      </c>
      <c r="E9" s="18"/>
      <c r="F9">
        <f t="shared" si="0"/>
        <v>5.3292739875294082</v>
      </c>
      <c r="G9">
        <f t="shared" si="2"/>
        <v>2.1437260124705917</v>
      </c>
      <c r="I9">
        <f t="shared" si="3"/>
        <v>0.6</v>
      </c>
      <c r="J9">
        <f t="shared" si="4"/>
        <v>1.476579479828503</v>
      </c>
    </row>
    <row r="10" spans="1:10" x14ac:dyDescent="0.2">
      <c r="A10" s="14" t="s">
        <v>73</v>
      </c>
      <c r="B10" s="16">
        <v>27.597249999666662</v>
      </c>
      <c r="C10" s="13">
        <f t="shared" si="1"/>
        <v>3.5184199999999999</v>
      </c>
      <c r="D10" s="15">
        <v>0.76918487999999996</v>
      </c>
      <c r="E10" s="18"/>
      <c r="F10">
        <f t="shared" si="0"/>
        <v>2.5925154801431294</v>
      </c>
      <c r="G10">
        <f t="shared" si="2"/>
        <v>0.9259045198568705</v>
      </c>
      <c r="I10">
        <f t="shared" si="3"/>
        <v>0.7</v>
      </c>
      <c r="J10">
        <f t="shared" si="4"/>
        <v>2.1306712182034877</v>
      </c>
    </row>
    <row r="11" spans="1:10" x14ac:dyDescent="0.2">
      <c r="A11" s="14" t="s">
        <v>74</v>
      </c>
      <c r="B11" s="16">
        <v>21.289000000833333</v>
      </c>
      <c r="C11" s="13">
        <f t="shared" si="1"/>
        <v>9.82667</v>
      </c>
      <c r="D11" s="15">
        <v>1.8486208200000001</v>
      </c>
      <c r="E11" s="18"/>
      <c r="F11">
        <f t="shared" si="0"/>
        <v>10.113619827500536</v>
      </c>
      <c r="G11">
        <f t="shared" si="2"/>
        <v>0.28694982750053555</v>
      </c>
      <c r="I11">
        <f t="shared" si="3"/>
        <v>0.79999999999999993</v>
      </c>
      <c r="J11">
        <f t="shared" si="4"/>
        <v>2.8000016567323058</v>
      </c>
    </row>
    <row r="12" spans="1:10" x14ac:dyDescent="0.2">
      <c r="A12" s="14" t="s">
        <v>75</v>
      </c>
      <c r="B12" s="16">
        <v>24.500666666000001</v>
      </c>
      <c r="C12" s="13">
        <f t="shared" si="1"/>
        <v>6.6150000000000002</v>
      </c>
      <c r="D12" s="15">
        <v>1.4794038</v>
      </c>
      <c r="E12" s="18"/>
      <c r="F12">
        <f t="shared" si="0"/>
        <v>7.5073374854103614</v>
      </c>
      <c r="G12">
        <f t="shared" si="2"/>
        <v>0.89233748541036118</v>
      </c>
      <c r="I12">
        <f t="shared" si="3"/>
        <v>0.89999999999999991</v>
      </c>
      <c r="J12">
        <f t="shared" si="4"/>
        <v>3.4791427509873785</v>
      </c>
    </row>
    <row r="13" spans="1:10" x14ac:dyDescent="0.2">
      <c r="A13" s="14" t="s">
        <v>76</v>
      </c>
      <c r="B13" s="16">
        <v>21.18449999966667</v>
      </c>
      <c r="C13" s="13">
        <f t="shared" si="1"/>
        <v>9.9311699999999998</v>
      </c>
      <c r="D13" s="15">
        <v>1.6292506</v>
      </c>
      <c r="E13" s="18"/>
      <c r="F13">
        <f t="shared" si="0"/>
        <v>8.5628219510932073</v>
      </c>
      <c r="G13">
        <f t="shared" si="2"/>
        <v>1.3683480489067925</v>
      </c>
      <c r="I13">
        <f t="shared" si="3"/>
        <v>0.99999999999999989</v>
      </c>
      <c r="J13">
        <f t="shared" si="4"/>
        <v>4.165132806876918</v>
      </c>
    </row>
    <row r="14" spans="1:10" x14ac:dyDescent="0.2">
      <c r="A14" s="14" t="s">
        <v>77</v>
      </c>
      <c r="B14" s="16">
        <v>25.251333332166666</v>
      </c>
      <c r="C14" s="13">
        <f t="shared" si="1"/>
        <v>5.8643299999999998</v>
      </c>
      <c r="D14" s="15">
        <v>1.2586896000000001</v>
      </c>
      <c r="E14" s="18"/>
      <c r="F14">
        <f t="shared" si="0"/>
        <v>5.9604300912669803</v>
      </c>
      <c r="G14">
        <f t="shared" si="2"/>
        <v>9.6100091266980492E-2</v>
      </c>
      <c r="I14">
        <f t="shared" si="3"/>
        <v>1.0999999999999999</v>
      </c>
      <c r="J14">
        <f t="shared" si="4"/>
        <v>4.8561770263426922</v>
      </c>
    </row>
    <row r="15" spans="1:10" x14ac:dyDescent="0.2">
      <c r="A15" s="14" t="s">
        <v>78</v>
      </c>
      <c r="B15" s="16">
        <v>20.617249999499997</v>
      </c>
      <c r="C15" s="13">
        <f t="shared" si="1"/>
        <v>10.498419999999999</v>
      </c>
      <c r="D15" s="15">
        <v>2.0709886000000002</v>
      </c>
      <c r="E15" s="18"/>
      <c r="F15">
        <f t="shared" si="0"/>
        <v>11.690809127006119</v>
      </c>
      <c r="G15">
        <f t="shared" si="2"/>
        <v>1.1923891270061198</v>
      </c>
      <c r="I15">
        <f t="shared" si="3"/>
        <v>1.2</v>
      </c>
      <c r="J15">
        <f t="shared" si="4"/>
        <v>5.5511050714037093</v>
      </c>
    </row>
    <row r="16" spans="1:10" x14ac:dyDescent="0.2">
      <c r="A16" s="14" t="s">
        <v>79</v>
      </c>
      <c r="B16" s="16">
        <v>24.50816666716667</v>
      </c>
      <c r="C16" s="13">
        <f t="shared" si="1"/>
        <v>6.6074999999999999</v>
      </c>
      <c r="D16" s="15">
        <v>1.6753581399999999</v>
      </c>
      <c r="E16" s="18"/>
      <c r="F16">
        <f t="shared" si="0"/>
        <v>8.8882699580531614</v>
      </c>
      <c r="G16">
        <f t="shared" si="2"/>
        <v>2.2807699580531615</v>
      </c>
      <c r="I16">
        <f t="shared" si="3"/>
        <v>1.3</v>
      </c>
      <c r="J16">
        <f t="shared" si="4"/>
        <v>6.2491112508184523</v>
      </c>
    </row>
    <row r="17" spans="1:19" x14ac:dyDescent="0.2">
      <c r="A17" s="14" t="s">
        <v>80</v>
      </c>
      <c r="B17" s="16">
        <v>20.679749999499997</v>
      </c>
      <c r="C17" s="13">
        <f t="shared" si="1"/>
        <v>10.435919999999999</v>
      </c>
      <c r="D17" s="15">
        <v>1.90112964</v>
      </c>
      <c r="E17" s="18"/>
      <c r="F17">
        <f t="shared" si="0"/>
        <v>10.485630656542002</v>
      </c>
      <c r="G17">
        <f t="shared" si="2"/>
        <v>4.9710656542002241E-2</v>
      </c>
      <c r="I17">
        <f t="shared" si="3"/>
        <v>1.4000000000000001</v>
      </c>
      <c r="J17">
        <f t="shared" si="4"/>
        <v>6.9496171871157504</v>
      </c>
    </row>
    <row r="18" spans="1:19" x14ac:dyDescent="0.2">
      <c r="A18" s="14" t="s">
        <v>81</v>
      </c>
      <c r="B18" s="16">
        <v>24.295499998666664</v>
      </c>
      <c r="C18" s="13">
        <f t="shared" si="1"/>
        <v>6.8201700000000001</v>
      </c>
      <c r="D18" s="15">
        <v>1.49574936</v>
      </c>
      <c r="E18" s="18"/>
      <c r="F18">
        <f t="shared" si="0"/>
        <v>7.6222921101418004</v>
      </c>
      <c r="G18">
        <f t="shared" si="2"/>
        <v>0.80212211014180035</v>
      </c>
      <c r="I18">
        <f t="shared" si="3"/>
        <v>1.5000000000000002</v>
      </c>
      <c r="J18">
        <f t="shared" si="4"/>
        <v>7.6521936086545219</v>
      </c>
    </row>
    <row r="19" spans="1:19" x14ac:dyDescent="0.2">
      <c r="A19" s="14" t="s">
        <v>82</v>
      </c>
      <c r="B19" s="16">
        <v>19.162833334333335</v>
      </c>
      <c r="C19" s="13">
        <f t="shared" si="1"/>
        <v>11.952830000000001</v>
      </c>
      <c r="D19" s="15">
        <v>2.1163290300000002</v>
      </c>
      <c r="E19" s="18"/>
      <c r="F19">
        <f t="shared" si="0"/>
        <v>12.012919674667094</v>
      </c>
      <c r="G19">
        <f t="shared" si="2"/>
        <v>6.0089674667093362E-2</v>
      </c>
      <c r="I19">
        <f t="shared" si="3"/>
        <v>1.6000000000000003</v>
      </c>
      <c r="J19">
        <f t="shared" si="4"/>
        <v>8.3565131283155925</v>
      </c>
      <c r="N19" s="2" t="s">
        <v>50</v>
      </c>
      <c r="O19" s="2"/>
      <c r="P19" s="2"/>
      <c r="Q19" s="2"/>
      <c r="R19" s="2"/>
      <c r="S19" s="2"/>
    </row>
    <row r="20" spans="1:19" x14ac:dyDescent="0.2">
      <c r="A20" s="14" t="s">
        <v>83</v>
      </c>
      <c r="B20" s="16">
        <v>26.973166665500003</v>
      </c>
      <c r="C20" s="13">
        <f t="shared" si="1"/>
        <v>4.1425000000000001</v>
      </c>
      <c r="D20" s="15">
        <v>1.3485578300000001</v>
      </c>
      <c r="E20" s="18"/>
      <c r="F20">
        <f t="shared" si="0"/>
        <v>6.588978905664673</v>
      </c>
      <c r="G20">
        <f t="shared" si="2"/>
        <v>2.446478905664673</v>
      </c>
      <c r="I20">
        <f t="shared" si="3"/>
        <v>1.7000000000000004</v>
      </c>
      <c r="J20">
        <f t="shared" si="4"/>
        <v>9.062320351940274</v>
      </c>
      <c r="N20" s="2"/>
      <c r="O20" s="2"/>
      <c r="P20" s="2"/>
      <c r="Q20" s="2"/>
      <c r="R20" s="2"/>
      <c r="S20" s="2"/>
    </row>
    <row r="21" spans="1:19" x14ac:dyDescent="0.2">
      <c r="A21" s="14" t="s">
        <v>84</v>
      </c>
      <c r="B21" s="16">
        <v>30.338083333666667</v>
      </c>
      <c r="C21" s="13">
        <f t="shared" si="1"/>
        <v>0.77758000000000005</v>
      </c>
      <c r="D21" s="15">
        <v>0.76104141999999997</v>
      </c>
      <c r="E21" s="18"/>
      <c r="F21">
        <f t="shared" si="0"/>
        <v>2.5378510202547337</v>
      </c>
      <c r="G21">
        <f t="shared" si="2"/>
        <v>1.7602710202547338</v>
      </c>
      <c r="I21">
        <f t="shared" si="3"/>
        <v>1.8000000000000005</v>
      </c>
      <c r="J21">
        <f t="shared" si="4"/>
        <v>9.7694122038350422</v>
      </c>
      <c r="N21" s="2" t="s">
        <v>28</v>
      </c>
      <c r="O21" s="5">
        <v>0.31850000000000001</v>
      </c>
      <c r="P21" s="2"/>
      <c r="Q21" s="2"/>
      <c r="R21" s="2"/>
      <c r="S21" s="2"/>
    </row>
    <row r="22" spans="1:19" x14ac:dyDescent="0.2">
      <c r="A22" s="14" t="s">
        <v>85</v>
      </c>
      <c r="B22" s="16">
        <v>31.115666666166664</v>
      </c>
      <c r="C22" s="13">
        <f t="shared" si="1"/>
        <v>0</v>
      </c>
      <c r="D22" s="15">
        <v>0.33355038999999997</v>
      </c>
      <c r="E22" s="18"/>
      <c r="I22">
        <f t="shared" si="3"/>
        <v>1.9000000000000006</v>
      </c>
      <c r="J22">
        <f t="shared" si="4"/>
        <v>10.477624545485048</v>
      </c>
      <c r="N22" s="2" t="s">
        <v>29</v>
      </c>
      <c r="O22" s="5">
        <v>0.13800000000000001</v>
      </c>
      <c r="P22" s="2"/>
      <c r="Q22" s="2"/>
      <c r="R22" s="2"/>
      <c r="S22" s="2"/>
    </row>
    <row r="23" spans="1:19" x14ac:dyDescent="0.2">
      <c r="B23" s="9">
        <f>MAX(B3:B22)</f>
        <v>31.115666666166664</v>
      </c>
      <c r="C23" t="s">
        <v>60</v>
      </c>
      <c r="F23" t="s">
        <v>48</v>
      </c>
      <c r="G23" s="6">
        <f>SUM(G3:G21)</f>
        <v>21.936651602790242</v>
      </c>
      <c r="I23">
        <f t="shared" si="3"/>
        <v>2.0000000000000004</v>
      </c>
      <c r="J23">
        <f t="shared" si="4"/>
        <v>11.186822816458838</v>
      </c>
      <c r="N23" s="2" t="s">
        <v>30</v>
      </c>
      <c r="O23" s="5">
        <v>4.8999999999999998E-3</v>
      </c>
      <c r="P23" s="2"/>
      <c r="Q23" s="2"/>
      <c r="R23" s="2"/>
      <c r="S23" s="2"/>
    </row>
    <row r="24" spans="1:19" x14ac:dyDescent="0.2">
      <c r="I24">
        <f t="shared" si="3"/>
        <v>2.1000000000000005</v>
      </c>
      <c r="J24">
        <f t="shared" si="4"/>
        <v>11.896895328608675</v>
      </c>
      <c r="N24" s="2"/>
      <c r="O24" s="2"/>
      <c r="P24" s="2"/>
      <c r="Q24" s="2"/>
      <c r="R24" s="2"/>
      <c r="S24" s="2"/>
    </row>
    <row r="25" spans="1:19" x14ac:dyDescent="0.2">
      <c r="A25" s="7" t="s">
        <v>122</v>
      </c>
      <c r="I25">
        <f t="shared" si="3"/>
        <v>2.2000000000000006</v>
      </c>
      <c r="J25">
        <f t="shared" si="4"/>
        <v>12.607748359148616</v>
      </c>
      <c r="N25" s="2" t="s">
        <v>52</v>
      </c>
      <c r="O25" s="2"/>
      <c r="P25" s="2"/>
      <c r="Q25" s="2"/>
      <c r="R25" s="2"/>
      <c r="S25" s="2"/>
    </row>
    <row r="26" spans="1:19" x14ac:dyDescent="0.2">
      <c r="N26" s="2" t="s">
        <v>46</v>
      </c>
      <c r="O26" s="2"/>
      <c r="P26" s="2"/>
      <c r="Q26" s="2"/>
      <c r="R26" s="2"/>
      <c r="S26" s="2"/>
    </row>
    <row r="27" spans="1:19" x14ac:dyDescent="0.2">
      <c r="N27" s="2" t="s">
        <v>44</v>
      </c>
      <c r="O27" s="2"/>
      <c r="P27" s="2"/>
      <c r="Q27" s="2"/>
      <c r="R27" s="2"/>
      <c r="S27" s="2"/>
    </row>
    <row r="28" spans="1:19" x14ac:dyDescent="0.2">
      <c r="C28" s="3" t="s">
        <v>35</v>
      </c>
      <c r="D28" t="s">
        <v>28</v>
      </c>
      <c r="F28" s="10">
        <v>0.31850000000000001</v>
      </c>
      <c r="N28" s="2" t="s">
        <v>34</v>
      </c>
      <c r="O28" s="2"/>
      <c r="P28" s="2"/>
      <c r="Q28" s="2"/>
      <c r="R28" s="2"/>
      <c r="S28" s="2"/>
    </row>
    <row r="29" spans="1:19" x14ac:dyDescent="0.2">
      <c r="C29" s="3" t="s">
        <v>36</v>
      </c>
      <c r="D29" t="s">
        <v>29</v>
      </c>
      <c r="F29" s="10">
        <v>0.13800000000000001</v>
      </c>
    </row>
    <row r="30" spans="1:19" x14ac:dyDescent="0.2">
      <c r="D30" t="s">
        <v>30</v>
      </c>
      <c r="F30" s="10">
        <v>4.8999999999999998E-3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7"/>
  <sheetViews>
    <sheetView zoomScale="120" zoomScaleNormal="120" zoomScalePageLayoutView="120" workbookViewId="0">
      <selection activeCell="L35" sqref="L35"/>
    </sheetView>
  </sheetViews>
  <sheetFormatPr defaultColWidth="8.85546875" defaultRowHeight="15" x14ac:dyDescent="0.25"/>
  <cols>
    <col min="1" max="1" width="14.42578125" customWidth="1"/>
    <col min="2" max="2" width="13.42578125" customWidth="1"/>
    <col min="3" max="3" width="15.140625" customWidth="1"/>
    <col min="4" max="4" width="16.42578125" customWidth="1"/>
    <col min="5" max="5" width="18.140625" customWidth="1"/>
    <col min="6" max="6" width="12.140625" customWidth="1"/>
    <col min="7" max="7" width="11.42578125" customWidth="1"/>
    <col min="8" max="9" width="12.7109375" customWidth="1"/>
    <col min="12" max="12" width="9.7109375" customWidth="1"/>
  </cols>
  <sheetData>
    <row r="2" spans="1:12" x14ac:dyDescent="0.2">
      <c r="A2" t="s">
        <v>108</v>
      </c>
      <c r="E2" t="s">
        <v>134</v>
      </c>
      <c r="K2" t="s">
        <v>37</v>
      </c>
      <c r="L2" t="s">
        <v>38</v>
      </c>
    </row>
    <row r="3" spans="1:12" x14ac:dyDescent="0.2">
      <c r="A3" s="28" t="s">
        <v>109</v>
      </c>
      <c r="B3" s="28" t="s">
        <v>107</v>
      </c>
      <c r="C3" s="28" t="s">
        <v>55</v>
      </c>
      <c r="D3" s="28" t="s">
        <v>57</v>
      </c>
      <c r="E3" s="28" t="s">
        <v>54</v>
      </c>
      <c r="G3" t="s">
        <v>110</v>
      </c>
      <c r="H3" t="s">
        <v>49</v>
      </c>
      <c r="K3">
        <v>0</v>
      </c>
      <c r="L3">
        <v>0</v>
      </c>
    </row>
    <row r="4" spans="1:12" x14ac:dyDescent="0.2">
      <c r="A4" s="29">
        <v>1</v>
      </c>
      <c r="B4" s="29">
        <v>30.63910697</v>
      </c>
      <c r="C4" s="29">
        <v>31.84788738</v>
      </c>
      <c r="D4" s="29">
        <f t="shared" ref="D4:D12" si="0">$C$4-C4</f>
        <v>0</v>
      </c>
      <c r="E4" s="29">
        <v>0</v>
      </c>
      <c r="G4" t="e">
        <f t="shared" ref="G4:G12" si="1">(E4-$H$17)/$H$18-$H$19/($H$18^2)*LN(1+$H$18*(E4-$H$17)/$H$19)</f>
        <v>#NUM!</v>
      </c>
      <c r="H4" t="e">
        <f t="shared" ref="H4:H12" si="2">ABS(G4-D4)</f>
        <v>#NUM!</v>
      </c>
      <c r="K4">
        <v>0.56540000000000001</v>
      </c>
      <c r="L4">
        <v>0</v>
      </c>
    </row>
    <row r="5" spans="1:12" x14ac:dyDescent="0.2">
      <c r="A5" s="29">
        <v>2</v>
      </c>
      <c r="B5" s="29">
        <v>30.3902796</v>
      </c>
      <c r="C5" s="29">
        <v>31.731622680000001</v>
      </c>
      <c r="D5" s="29">
        <f t="shared" si="0"/>
        <v>0.11626469999999856</v>
      </c>
      <c r="E5" s="29">
        <v>0.5</v>
      </c>
      <c r="G5">
        <f t="shared" si="1"/>
        <v>1.7988888556249277E-2</v>
      </c>
      <c r="H5">
        <f t="shared" si="2"/>
        <v>9.8275811443749278E-2</v>
      </c>
      <c r="J5" t="s">
        <v>28</v>
      </c>
      <c r="K5">
        <v>0.60000000000000009</v>
      </c>
      <c r="L5">
        <f t="shared" ref="L5:L37" si="3">(K5-$H$17)/$H$18-$H$19/($H$18^2)*LN(1+$H$18*(K5-$H$17)/$H$19)</f>
        <v>4.1740404536258352E-3</v>
      </c>
    </row>
    <row r="6" spans="1:12" x14ac:dyDescent="0.2">
      <c r="A6" s="29">
        <v>3</v>
      </c>
      <c r="B6" s="29">
        <v>29.67564428</v>
      </c>
      <c r="C6" s="29">
        <v>31.384833579999999</v>
      </c>
      <c r="D6" s="29">
        <f t="shared" si="0"/>
        <v>0.46305380000000085</v>
      </c>
      <c r="E6" s="29">
        <v>1</v>
      </c>
      <c r="G6">
        <f t="shared" si="1"/>
        <v>0.40356360084755827</v>
      </c>
      <c r="H6">
        <f t="shared" si="2"/>
        <v>5.949019915244258E-2</v>
      </c>
      <c r="K6">
        <v>0.8</v>
      </c>
      <c r="L6">
        <f t="shared" si="3"/>
        <v>0.14504061031371129</v>
      </c>
    </row>
    <row r="7" spans="1:12" x14ac:dyDescent="0.2">
      <c r="A7" s="29">
        <v>4</v>
      </c>
      <c r="B7" s="29">
        <v>28.465361690000002</v>
      </c>
      <c r="C7" s="29">
        <v>30.75395782</v>
      </c>
      <c r="D7" s="29">
        <f t="shared" si="0"/>
        <v>1.0939295599999994</v>
      </c>
      <c r="E7" s="29">
        <v>1.5</v>
      </c>
      <c r="G7">
        <f t="shared" si="1"/>
        <v>1.284727595290081</v>
      </c>
      <c r="H7">
        <f t="shared" si="2"/>
        <v>0.19079803529008155</v>
      </c>
      <c r="K7">
        <v>1</v>
      </c>
      <c r="L7">
        <f t="shared" si="3"/>
        <v>0.40356360084755827</v>
      </c>
    </row>
    <row r="8" spans="1:12" x14ac:dyDescent="0.2">
      <c r="A8" s="29">
        <v>5</v>
      </c>
      <c r="B8" s="29">
        <v>26.653505469999999</v>
      </c>
      <c r="C8" s="29">
        <v>29.70710863</v>
      </c>
      <c r="D8" s="29">
        <f t="shared" si="0"/>
        <v>2.1407787499999991</v>
      </c>
      <c r="E8" s="29">
        <v>2</v>
      </c>
      <c r="G8">
        <f t="shared" si="1"/>
        <v>2.3273971818536312</v>
      </c>
      <c r="H8">
        <f t="shared" si="2"/>
        <v>0.18661843185363214</v>
      </c>
      <c r="K8">
        <v>1.2</v>
      </c>
      <c r="L8">
        <f t="shared" si="3"/>
        <v>0.72688244210570319</v>
      </c>
    </row>
    <row r="9" spans="1:12" x14ac:dyDescent="0.2">
      <c r="A9" s="29">
        <v>6</v>
      </c>
      <c r="B9" s="29">
        <v>23.006888060000001</v>
      </c>
      <c r="C9" s="29">
        <v>27.227953450000001</v>
      </c>
      <c r="D9" s="29">
        <f t="shared" si="0"/>
        <v>4.6199339299999984</v>
      </c>
      <c r="E9" s="29">
        <v>3</v>
      </c>
      <c r="G9">
        <f t="shared" si="1"/>
        <v>4.6242462984075328</v>
      </c>
      <c r="H9">
        <f t="shared" si="2"/>
        <v>4.3123684075343505E-3</v>
      </c>
      <c r="K9">
        <v>1.4</v>
      </c>
      <c r="L9">
        <f t="shared" si="3"/>
        <v>1.0913038537193713</v>
      </c>
    </row>
    <row r="10" spans="1:12" x14ac:dyDescent="0.2">
      <c r="A10" s="29">
        <v>7</v>
      </c>
      <c r="B10" s="29">
        <v>19.663359700000001</v>
      </c>
      <c r="C10" s="29">
        <v>24.517801810000002</v>
      </c>
      <c r="D10" s="29">
        <f t="shared" si="0"/>
        <v>7.3300855699999978</v>
      </c>
      <c r="E10" s="29">
        <v>4</v>
      </c>
      <c r="G10">
        <f t="shared" si="1"/>
        <v>7.0594201332594686</v>
      </c>
      <c r="H10">
        <f t="shared" si="2"/>
        <v>0.27066543674052923</v>
      </c>
      <c r="K10">
        <v>1.5999999999999999</v>
      </c>
      <c r="L10">
        <f t="shared" si="3"/>
        <v>1.4841427053751437</v>
      </c>
    </row>
    <row r="11" spans="1:12" x14ac:dyDescent="0.2">
      <c r="A11" s="29">
        <v>8</v>
      </c>
      <c r="B11" s="29">
        <v>17.2278403</v>
      </c>
      <c r="C11" s="29">
        <v>22.280449520000001</v>
      </c>
      <c r="D11" s="29">
        <f t="shared" si="0"/>
        <v>9.5674378599999983</v>
      </c>
      <c r="E11" s="29">
        <v>5</v>
      </c>
      <c r="G11">
        <f t="shared" si="1"/>
        <v>9.5674314111243568</v>
      </c>
      <c r="H11">
        <f t="shared" si="2"/>
        <v>6.448875641495988E-6</v>
      </c>
      <c r="K11">
        <v>1.7999999999999998</v>
      </c>
      <c r="L11">
        <f t="shared" si="3"/>
        <v>1.8978086419309781</v>
      </c>
    </row>
    <row r="12" spans="1:12" x14ac:dyDescent="0.2">
      <c r="A12" s="29">
        <v>9</v>
      </c>
      <c r="B12" s="29">
        <v>14.59670498</v>
      </c>
      <c r="C12" s="29">
        <v>19.614106960000001</v>
      </c>
      <c r="D12" s="29">
        <f t="shared" si="0"/>
        <v>12.233780419999999</v>
      </c>
      <c r="E12" s="29">
        <v>6.5</v>
      </c>
      <c r="G12">
        <f t="shared" si="1"/>
        <v>13.409163003765302</v>
      </c>
      <c r="H12">
        <f t="shared" si="2"/>
        <v>1.1753825837653036</v>
      </c>
      <c r="K12">
        <v>1.9999999999999998</v>
      </c>
      <c r="L12">
        <f t="shared" si="3"/>
        <v>2.3273971818536303</v>
      </c>
    </row>
    <row r="13" spans="1:12" x14ac:dyDescent="0.2">
      <c r="K13">
        <v>2.1999999999999997</v>
      </c>
      <c r="L13">
        <f t="shared" si="3"/>
        <v>2.7695551762215036</v>
      </c>
    </row>
    <row r="14" spans="1:12" x14ac:dyDescent="0.2">
      <c r="G14" t="s">
        <v>111</v>
      </c>
      <c r="H14" s="6">
        <f>SUM(H6:H12)</f>
        <v>1.8872735040851649</v>
      </c>
      <c r="I14" s="11"/>
      <c r="K14">
        <v>2.4</v>
      </c>
      <c r="L14">
        <f t="shared" si="3"/>
        <v>3.2218885026421615</v>
      </c>
    </row>
    <row r="15" spans="1:12" x14ac:dyDescent="0.2">
      <c r="A15" t="s">
        <v>123</v>
      </c>
      <c r="I15" s="11"/>
      <c r="K15">
        <v>2.6</v>
      </c>
      <c r="L15">
        <f t="shared" si="3"/>
        <v>3.6826279695853881</v>
      </c>
    </row>
    <row r="16" spans="1:12" x14ac:dyDescent="0.2">
      <c r="I16" s="11"/>
      <c r="K16">
        <v>2.8000000000000003</v>
      </c>
      <c r="L16">
        <f t="shared" si="3"/>
        <v>4.1504291215300562</v>
      </c>
    </row>
    <row r="17" spans="1:19" x14ac:dyDescent="0.2">
      <c r="F17" s="3" t="s">
        <v>35</v>
      </c>
      <c r="G17" t="s">
        <v>28</v>
      </c>
      <c r="H17" s="10">
        <v>0.56540367846971862</v>
      </c>
      <c r="I17" s="11"/>
      <c r="K17">
        <v>3.0000000000000004</v>
      </c>
      <c r="L17">
        <f t="shared" si="3"/>
        <v>4.6242462984075337</v>
      </c>
    </row>
    <row r="18" spans="1:19" x14ac:dyDescent="0.2">
      <c r="F18" s="3" t="s">
        <v>36</v>
      </c>
      <c r="G18" t="s">
        <v>29</v>
      </c>
      <c r="H18" s="10">
        <v>0.36423171846910507</v>
      </c>
      <c r="I18" s="11"/>
      <c r="K18">
        <v>3.2000000000000006</v>
      </c>
      <c r="L18">
        <f t="shared" si="3"/>
        <v>5.1032501697175014</v>
      </c>
    </row>
    <row r="19" spans="1:19" x14ac:dyDescent="0.2">
      <c r="G19" t="s">
        <v>30</v>
      </c>
      <c r="H19" s="10">
        <v>0.13503646466557245</v>
      </c>
      <c r="I19" s="11"/>
      <c r="K19">
        <v>3.4000000000000008</v>
      </c>
      <c r="L19">
        <f t="shared" si="3"/>
        <v>5.586771891639307</v>
      </c>
      <c r="N19" s="2" t="s">
        <v>133</v>
      </c>
      <c r="O19" s="2"/>
      <c r="P19" s="2"/>
      <c r="Q19" s="2"/>
      <c r="R19" s="2"/>
      <c r="S19" s="2"/>
    </row>
    <row r="20" spans="1:19" x14ac:dyDescent="0.2">
      <c r="A20" s="11"/>
      <c r="B20" s="11"/>
      <c r="C20" s="11"/>
      <c r="D20" s="11"/>
      <c r="E20" s="11"/>
      <c r="K20">
        <v>3.600000000000001</v>
      </c>
      <c r="L20">
        <f t="shared" si="3"/>
        <v>6.0742641959029147</v>
      </c>
      <c r="N20" s="2"/>
      <c r="O20" s="2"/>
      <c r="P20" s="2"/>
      <c r="Q20" s="2"/>
      <c r="R20" s="2"/>
      <c r="S20" s="2"/>
    </row>
    <row r="21" spans="1:19" x14ac:dyDescent="0.2">
      <c r="A21" s="11"/>
      <c r="B21" s="11"/>
      <c r="C21" s="11"/>
      <c r="D21" s="11"/>
      <c r="E21" s="11"/>
      <c r="K21">
        <v>3.8000000000000012</v>
      </c>
      <c r="L21">
        <f t="shared" si="3"/>
        <v>6.5652736005505021</v>
      </c>
      <c r="N21" s="2" t="s">
        <v>28</v>
      </c>
      <c r="O21" s="5">
        <v>0.56540367846971895</v>
      </c>
      <c r="P21" s="2"/>
      <c r="Q21" s="2"/>
      <c r="R21" s="2"/>
      <c r="S21" s="2"/>
    </row>
    <row r="22" spans="1:19" x14ac:dyDescent="0.2">
      <c r="A22" s="11"/>
      <c r="B22" s="11"/>
      <c r="C22" s="11"/>
      <c r="D22" s="11"/>
      <c r="E22" s="11"/>
      <c r="H22" s="11"/>
      <c r="K22">
        <v>4.0000000000000009</v>
      </c>
      <c r="L22">
        <f t="shared" si="3"/>
        <v>7.0594201332594695</v>
      </c>
      <c r="N22" s="2" t="s">
        <v>29</v>
      </c>
      <c r="O22" s="5">
        <v>0.36423171846910501</v>
      </c>
      <c r="P22" s="2"/>
      <c r="Q22" s="2"/>
      <c r="R22" s="2"/>
      <c r="S22" s="2"/>
    </row>
    <row r="23" spans="1:19" x14ac:dyDescent="0.2">
      <c r="A23" s="11"/>
      <c r="B23" s="11"/>
      <c r="C23" s="11"/>
      <c r="D23" s="11"/>
      <c r="E23" s="11"/>
      <c r="H23" s="11"/>
      <c r="K23">
        <v>4.2000000000000011</v>
      </c>
      <c r="L23">
        <f t="shared" si="3"/>
        <v>7.5563822545953236</v>
      </c>
      <c r="N23" s="2" t="s">
        <v>30</v>
      </c>
      <c r="O23" s="5">
        <v>0.13503646466557201</v>
      </c>
      <c r="P23" s="2"/>
      <c r="Q23" s="2"/>
      <c r="R23" s="2"/>
      <c r="S23" s="2"/>
    </row>
    <row r="24" spans="1:19" x14ac:dyDescent="0.2">
      <c r="A24" s="11"/>
      <c r="B24" s="11"/>
      <c r="C24" s="11"/>
      <c r="D24" s="11"/>
      <c r="E24" s="11"/>
      <c r="H24" s="11"/>
      <c r="K24">
        <v>4.4000000000000012</v>
      </c>
      <c r="L24">
        <f t="shared" si="3"/>
        <v>8.0558854587461592</v>
      </c>
      <c r="N24" s="2"/>
      <c r="O24" s="2"/>
      <c r="P24" s="2"/>
      <c r="Q24" s="2"/>
      <c r="R24" s="2"/>
      <c r="S24" s="2"/>
    </row>
    <row r="25" spans="1:19" x14ac:dyDescent="0.2">
      <c r="A25" s="11"/>
      <c r="B25" s="11"/>
      <c r="C25" s="11"/>
      <c r="D25" s="11"/>
      <c r="E25" s="11"/>
      <c r="K25">
        <v>4.6000000000000014</v>
      </c>
      <c r="L25">
        <f t="shared" si="3"/>
        <v>8.5576935252207544</v>
      </c>
      <c r="N25" s="2" t="s">
        <v>132</v>
      </c>
      <c r="O25" s="2"/>
      <c r="P25" s="2"/>
      <c r="Q25" s="2"/>
      <c r="R25" s="2"/>
      <c r="S25" s="2"/>
    </row>
    <row r="26" spans="1:19" x14ac:dyDescent="0.2">
      <c r="A26" s="11"/>
      <c r="B26" s="11"/>
      <c r="C26" s="11"/>
      <c r="D26" s="11"/>
      <c r="E26" s="11"/>
      <c r="K26">
        <v>4.8000000000000016</v>
      </c>
      <c r="L26">
        <f t="shared" si="3"/>
        <v>9.0616017144781402</v>
      </c>
      <c r="N26" s="2" t="s">
        <v>46</v>
      </c>
      <c r="O26" s="2"/>
      <c r="P26" s="2"/>
      <c r="Q26" s="2"/>
      <c r="R26" s="2"/>
      <c r="S26" s="2"/>
    </row>
    <row r="27" spans="1:19" x14ac:dyDescent="0.2">
      <c r="A27" s="11"/>
      <c r="B27" s="11"/>
      <c r="C27" s="11"/>
      <c r="D27" s="11"/>
      <c r="E27" s="11"/>
      <c r="K27">
        <v>5.0000000000000018</v>
      </c>
      <c r="L27">
        <f t="shared" si="3"/>
        <v>9.5674314111243604</v>
      </c>
      <c r="N27" s="2" t="s">
        <v>44</v>
      </c>
      <c r="O27" s="2"/>
      <c r="P27" s="2"/>
      <c r="Q27" s="2"/>
      <c r="R27" s="2"/>
      <c r="S27" s="2"/>
    </row>
    <row r="28" spans="1:19" x14ac:dyDescent="0.2">
      <c r="A28" s="11"/>
      <c r="B28" s="11"/>
      <c r="C28" s="11"/>
      <c r="D28" s="11"/>
      <c r="E28" s="11"/>
      <c r="K28">
        <v>5.200000000000002</v>
      </c>
      <c r="L28">
        <f t="shared" si="3"/>
        <v>10.075025860161436</v>
      </c>
      <c r="N28" s="2" t="s">
        <v>34</v>
      </c>
      <c r="O28" s="2"/>
      <c r="P28" s="2"/>
      <c r="Q28" s="2"/>
      <c r="R28" s="2"/>
      <c r="S28" s="2"/>
    </row>
    <row r="29" spans="1:19" x14ac:dyDescent="0.2">
      <c r="A29" s="11"/>
      <c r="B29" s="11"/>
      <c r="C29" s="11"/>
      <c r="D29" s="11"/>
      <c r="E29" s="11"/>
      <c r="K29">
        <v>5.4000000000000021</v>
      </c>
      <c r="L29">
        <f t="shared" si="3"/>
        <v>10.584246739106026</v>
      </c>
    </row>
    <row r="30" spans="1:19" x14ac:dyDescent="0.2">
      <c r="A30" s="11"/>
      <c r="B30" s="11"/>
      <c r="C30" s="11"/>
      <c r="D30" s="11"/>
      <c r="E30" s="11"/>
      <c r="K30">
        <v>5.6000000000000023</v>
      </c>
      <c r="L30">
        <f t="shared" si="3"/>
        <v>11.094971376736774</v>
      </c>
    </row>
    <row r="31" spans="1:19" x14ac:dyDescent="0.2">
      <c r="K31">
        <v>5.8000000000000025</v>
      </c>
      <c r="L31">
        <f t="shared" si="3"/>
        <v>11.607090477401929</v>
      </c>
    </row>
    <row r="32" spans="1:19" x14ac:dyDescent="0.2">
      <c r="K32">
        <v>6.0000000000000027</v>
      </c>
      <c r="L32">
        <f t="shared" si="3"/>
        <v>12.120506244467432</v>
      </c>
    </row>
    <row r="33" spans="11:12" x14ac:dyDescent="0.2">
      <c r="K33">
        <v>6.2000000000000028</v>
      </c>
      <c r="L33">
        <f t="shared" si="3"/>
        <v>12.635130821736981</v>
      </c>
    </row>
    <row r="34" spans="11:12" x14ac:dyDescent="0.2">
      <c r="K34">
        <v>6.400000000000003</v>
      </c>
      <c r="L34">
        <f t="shared" si="3"/>
        <v>13.150884990303311</v>
      </c>
    </row>
    <row r="35" spans="11:12" x14ac:dyDescent="0.2">
      <c r="K35">
        <v>6.6000000000000032</v>
      </c>
      <c r="L35">
        <f t="shared" si="3"/>
        <v>13.667697072186659</v>
      </c>
    </row>
    <row r="36" spans="11:12" x14ac:dyDescent="0.2">
      <c r="K36">
        <v>6.8000000000000034</v>
      </c>
      <c r="L36">
        <f t="shared" si="3"/>
        <v>14.185502002592321</v>
      </c>
    </row>
    <row r="37" spans="11:12" x14ac:dyDescent="0.2">
      <c r="K37">
        <v>7.0000000000000036</v>
      </c>
      <c r="L37">
        <f t="shared" si="3"/>
        <v>14.70424054059372</v>
      </c>
    </row>
  </sheetData>
  <pageMargins left="0.7" right="0.7" top="0.75" bottom="0.75" header="0.3" footer="0.3"/>
  <pageSetup orientation="portrait" horizontalDpi="4294967292" verticalDpi="429496729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tabSelected="1" topLeftCell="D1" workbookViewId="0">
      <selection activeCell="J41" sqref="J41"/>
    </sheetView>
  </sheetViews>
  <sheetFormatPr defaultColWidth="8.85546875" defaultRowHeight="15" x14ac:dyDescent="0.25"/>
  <cols>
    <col min="1" max="1" width="16.85546875" customWidth="1"/>
    <col min="2" max="2" width="15.7109375" customWidth="1"/>
    <col min="3" max="3" width="17.28515625" customWidth="1"/>
    <col min="4" max="4" width="18.85546875" customWidth="1"/>
    <col min="5" max="5" width="16.140625" customWidth="1"/>
    <col min="6" max="6" width="18.140625" customWidth="1"/>
    <col min="7" max="7" width="12.140625" customWidth="1"/>
    <col min="8" max="8" width="13.140625" customWidth="1"/>
    <col min="9" max="9" width="13.42578125" customWidth="1"/>
    <col min="10" max="10" width="13.85546875" customWidth="1"/>
    <col min="12" max="15" width="10.85546875" customWidth="1"/>
  </cols>
  <sheetData>
    <row r="1" spans="1:15" ht="19.7" customHeight="1" x14ac:dyDescent="0.2">
      <c r="A1" t="s">
        <v>119</v>
      </c>
    </row>
    <row r="2" spans="1:15" ht="30" x14ac:dyDescent="0.2">
      <c r="A2" s="30" t="s">
        <v>117</v>
      </c>
      <c r="B2" s="30" t="s">
        <v>112</v>
      </c>
      <c r="C2" s="14" t="s">
        <v>59</v>
      </c>
      <c r="D2" s="30" t="s">
        <v>55</v>
      </c>
      <c r="E2" s="30" t="s">
        <v>57</v>
      </c>
      <c r="F2" s="30" t="s">
        <v>54</v>
      </c>
      <c r="G2" s="1"/>
      <c r="H2" s="33" t="s">
        <v>125</v>
      </c>
      <c r="I2" s="34" t="s">
        <v>49</v>
      </c>
      <c r="J2" s="35" t="s">
        <v>139</v>
      </c>
      <c r="K2" s="38" t="s">
        <v>49</v>
      </c>
      <c r="L2" s="33" t="s">
        <v>126</v>
      </c>
      <c r="M2" s="39" t="s">
        <v>127</v>
      </c>
      <c r="N2" s="35" t="s">
        <v>137</v>
      </c>
      <c r="O2" s="35" t="s">
        <v>138</v>
      </c>
    </row>
    <row r="3" spans="1:15" x14ac:dyDescent="0.2">
      <c r="A3" s="30" t="s">
        <v>113</v>
      </c>
      <c r="B3" s="31">
        <v>0</v>
      </c>
      <c r="C3" s="13" t="s">
        <v>118</v>
      </c>
      <c r="D3" s="13">
        <v>31.89</v>
      </c>
      <c r="E3" s="31">
        <f t="shared" ref="E3:E26" si="0">$D$3-D3</f>
        <v>0</v>
      </c>
      <c r="F3" s="32">
        <v>0</v>
      </c>
      <c r="H3" s="37">
        <v>0</v>
      </c>
      <c r="I3" s="37">
        <f t="shared" ref="I3:I14" si="1">ABS(H3-E3)</f>
        <v>0</v>
      </c>
      <c r="J3" s="36">
        <f t="shared" ref="J3:J14" si="2">$J$19*F15+$J$20*F15^(1/2)+$J$21*F15^(1/3)</f>
        <v>0</v>
      </c>
      <c r="K3" s="38">
        <f t="shared" ref="K3:K14" si="3">ABS(J3-E15)</f>
        <v>0</v>
      </c>
      <c r="L3" s="37">
        <v>0</v>
      </c>
      <c r="M3" s="40">
        <v>0</v>
      </c>
      <c r="N3" s="36">
        <v>0</v>
      </c>
      <c r="O3" s="36">
        <f>$J$19*N3+$J$20*N3^(1/2)+$J$21*N3^(1/3)</f>
        <v>0</v>
      </c>
    </row>
    <row r="4" spans="1:15" x14ac:dyDescent="0.2">
      <c r="A4" s="30"/>
      <c r="B4" s="31">
        <v>3</v>
      </c>
      <c r="C4" s="13">
        <v>27.43</v>
      </c>
      <c r="D4" s="31">
        <v>30.172280251125095</v>
      </c>
      <c r="E4" s="31">
        <f t="shared" si="0"/>
        <v>1.7177197488749059</v>
      </c>
      <c r="F4" s="31">
        <v>5.77</v>
      </c>
      <c r="H4" s="37">
        <f>(F4-$H$19)/$H$20-$H$21/($H$20^2)*LN(1+$H$20*(F4-$H$19)/$H$21)</f>
        <v>1.7759309410971786</v>
      </c>
      <c r="I4" s="37">
        <f t="shared" si="1"/>
        <v>5.8211192222272778E-2</v>
      </c>
      <c r="J4" s="36">
        <f t="shared" si="2"/>
        <v>5.0219450893020339</v>
      </c>
      <c r="K4" s="38">
        <f t="shared" si="3"/>
        <v>1.5199682270011978</v>
      </c>
      <c r="L4" s="37">
        <v>0.75880000000000003</v>
      </c>
      <c r="M4" s="40">
        <v>0</v>
      </c>
      <c r="N4" s="36">
        <v>0.1</v>
      </c>
      <c r="O4" s="36">
        <f t="shared" ref="O4:O47" si="4">$J$19*N4+$J$20*N4^(1/2)+$J$21*N4^(1/3)</f>
        <v>0.77458984719938884</v>
      </c>
    </row>
    <row r="5" spans="1:15" x14ac:dyDescent="0.2">
      <c r="A5" s="30"/>
      <c r="B5" s="31">
        <v>6</v>
      </c>
      <c r="C5" s="13">
        <v>24.05</v>
      </c>
      <c r="D5" s="31">
        <v>27.985731594853384</v>
      </c>
      <c r="E5" s="31">
        <f t="shared" si="0"/>
        <v>3.9042684051466168</v>
      </c>
      <c r="F5" s="31">
        <v>12.1</v>
      </c>
      <c r="H5" s="37">
        <f t="shared" ref="H5:H14" si="5">(F5-$H$19)/$H$20-$H$21/($H$20^2)*LN(1+$H$20*(F5-$H$19)/$H$21)</f>
        <v>4.455798645613342</v>
      </c>
      <c r="I5" s="37">
        <f t="shared" si="1"/>
        <v>0.55153024046672527</v>
      </c>
      <c r="J5" s="36">
        <f t="shared" si="2"/>
        <v>7.5299806939662908</v>
      </c>
      <c r="K5" s="38">
        <f t="shared" si="3"/>
        <v>0.39410851103660249</v>
      </c>
      <c r="L5" s="37">
        <v>3</v>
      </c>
      <c r="M5" s="40">
        <f t="shared" ref="M5:M21" si="6">(L5-$H$19)/$H$20-$H$21/($H$20^2)*LN(1+$H$20*(L5-$H$19)/$H$21)</f>
        <v>0.66805678789559153</v>
      </c>
      <c r="N5" s="36">
        <v>0.2</v>
      </c>
      <c r="O5" s="36">
        <f t="shared" si="4"/>
        <v>1.0503138229072602</v>
      </c>
    </row>
    <row r="6" spans="1:15" x14ac:dyDescent="0.2">
      <c r="A6" s="30"/>
      <c r="B6" s="31">
        <v>9</v>
      </c>
      <c r="C6" s="13">
        <v>19.64</v>
      </c>
      <c r="D6" s="31">
        <v>24.499945382586791</v>
      </c>
      <c r="E6" s="31">
        <f t="shared" si="0"/>
        <v>7.3900546174132096</v>
      </c>
      <c r="F6" s="31">
        <v>18.88</v>
      </c>
      <c r="H6" s="37">
        <f t="shared" si="5"/>
        <v>7.3900518785414242</v>
      </c>
      <c r="I6" s="37">
        <f t="shared" si="1"/>
        <v>2.7388717853682465E-6</v>
      </c>
      <c r="J6" s="36">
        <f t="shared" si="2"/>
        <v>9.682667422255836</v>
      </c>
      <c r="K6" s="38">
        <f t="shared" si="3"/>
        <v>8.4934167373980074E-3</v>
      </c>
      <c r="L6" s="37">
        <f t="shared" ref="L6:L21" si="7">2+L5</f>
        <v>5</v>
      </c>
      <c r="M6" s="40">
        <f t="shared" si="6"/>
        <v>1.4600880369324136</v>
      </c>
      <c r="N6" s="36">
        <v>0.3</v>
      </c>
      <c r="O6" s="36">
        <f t="shared" si="4"/>
        <v>1.2607919490048585</v>
      </c>
    </row>
    <row r="7" spans="1:15" x14ac:dyDescent="0.2">
      <c r="A7" s="30"/>
      <c r="B7" s="31">
        <v>12</v>
      </c>
      <c r="C7" s="13">
        <v>16.309999999999999</v>
      </c>
      <c r="D7" s="31">
        <v>21.374879639500367</v>
      </c>
      <c r="E7" s="31">
        <f t="shared" si="0"/>
        <v>10.515120360499633</v>
      </c>
      <c r="F7" s="31">
        <v>26.04</v>
      </c>
      <c r="H7" s="37">
        <f t="shared" si="5"/>
        <v>10.515120258899801</v>
      </c>
      <c r="I7" s="37">
        <f t="shared" si="1"/>
        <v>1.0159983254709459E-7</v>
      </c>
      <c r="J7" s="36">
        <f t="shared" si="2"/>
        <v>11.686697364478508</v>
      </c>
      <c r="K7" s="38">
        <f t="shared" si="3"/>
        <v>9.1847961826974966E-2</v>
      </c>
      <c r="L7" s="37">
        <f t="shared" si="7"/>
        <v>7</v>
      </c>
      <c r="M7" s="40">
        <f t="shared" si="6"/>
        <v>2.2873758601804175</v>
      </c>
      <c r="N7" s="36">
        <v>0.4</v>
      </c>
      <c r="O7" s="36">
        <f t="shared" si="4"/>
        <v>1.4386348027440889</v>
      </c>
    </row>
    <row r="8" spans="1:15" x14ac:dyDescent="0.2">
      <c r="A8" s="30"/>
      <c r="B8" s="31">
        <v>15</v>
      </c>
      <c r="C8" s="13">
        <v>13.79</v>
      </c>
      <c r="D8" s="31">
        <v>18.743076801074427</v>
      </c>
      <c r="E8" s="31">
        <f t="shared" si="0"/>
        <v>13.146923198925574</v>
      </c>
      <c r="F8" s="31">
        <v>33.32</v>
      </c>
      <c r="H8" s="37">
        <f t="shared" si="5"/>
        <v>13.706671847565177</v>
      </c>
      <c r="I8" s="37">
        <f t="shared" si="1"/>
        <v>0.55974864863960327</v>
      </c>
      <c r="J8" s="36">
        <f t="shared" si="2"/>
        <v>13.572431243708792</v>
      </c>
      <c r="K8" s="38">
        <f t="shared" si="3"/>
        <v>4.7584309825765558E-6</v>
      </c>
      <c r="L8" s="37">
        <f t="shared" si="7"/>
        <v>9</v>
      </c>
      <c r="M8" s="40">
        <f t="shared" si="6"/>
        <v>3.1309362894817081</v>
      </c>
      <c r="N8" s="36">
        <v>0.5</v>
      </c>
      <c r="O8" s="36">
        <f t="shared" si="4"/>
        <v>1.5960721477206117</v>
      </c>
    </row>
    <row r="9" spans="1:15" x14ac:dyDescent="0.2">
      <c r="A9" s="30" t="s">
        <v>115</v>
      </c>
      <c r="B9" s="31">
        <v>0</v>
      </c>
      <c r="C9" s="13" t="s">
        <v>118</v>
      </c>
      <c r="D9" s="13">
        <v>31.89</v>
      </c>
      <c r="E9" s="31">
        <f t="shared" si="0"/>
        <v>0</v>
      </c>
      <c r="F9" s="31">
        <v>0</v>
      </c>
      <c r="H9" s="37">
        <v>0</v>
      </c>
      <c r="I9" s="37">
        <f t="shared" si="1"/>
        <v>0</v>
      </c>
      <c r="J9" s="36">
        <f t="shared" si="2"/>
        <v>0</v>
      </c>
      <c r="K9" s="38">
        <f t="shared" si="3"/>
        <v>0</v>
      </c>
      <c r="L9" s="37">
        <f t="shared" si="7"/>
        <v>11</v>
      </c>
      <c r="M9" s="40">
        <f t="shared" si="6"/>
        <v>3.9839080745533728</v>
      </c>
      <c r="N9" s="36">
        <v>0.6</v>
      </c>
      <c r="O9" s="36">
        <f t="shared" si="4"/>
        <v>1.7392459655128942</v>
      </c>
    </row>
    <row r="10" spans="1:15" x14ac:dyDescent="0.2">
      <c r="A10" s="30"/>
      <c r="B10" s="31">
        <v>3</v>
      </c>
      <c r="C10" s="13">
        <v>27.23</v>
      </c>
      <c r="D10" s="31">
        <v>30.05273313591676</v>
      </c>
      <c r="E10" s="31">
        <f t="shared" si="0"/>
        <v>1.8372668640832401</v>
      </c>
      <c r="F10" s="31">
        <v>5.31</v>
      </c>
      <c r="H10" s="37">
        <f t="shared" si="5"/>
        <v>1.5867554876631531</v>
      </c>
      <c r="I10" s="37">
        <f t="shared" si="1"/>
        <v>0.25051137642008703</v>
      </c>
      <c r="J10" s="36">
        <f t="shared" si="2"/>
        <v>4.8827891375853767</v>
      </c>
      <c r="K10" s="38">
        <f t="shared" si="3"/>
        <v>0.86840234312790443</v>
      </c>
      <c r="L10" s="37">
        <f t="shared" si="7"/>
        <v>13</v>
      </c>
      <c r="M10" s="40">
        <f t="shared" si="6"/>
        <v>4.8430226334039368</v>
      </c>
      <c r="N10" s="36">
        <v>0.7</v>
      </c>
      <c r="O10" s="36">
        <f t="shared" si="4"/>
        <v>1.8717480774294253</v>
      </c>
    </row>
    <row r="11" spans="1:15" x14ac:dyDescent="0.2">
      <c r="A11" s="30"/>
      <c r="B11" s="31">
        <v>6</v>
      </c>
      <c r="C11" s="13">
        <v>24.39</v>
      </c>
      <c r="D11" s="31">
        <v>28.227145211553335</v>
      </c>
      <c r="E11" s="31">
        <f t="shared" si="0"/>
        <v>3.6628547884466656</v>
      </c>
      <c r="F11" s="31">
        <v>11.1</v>
      </c>
      <c r="H11" s="37">
        <f t="shared" si="5"/>
        <v>4.0267370696696965</v>
      </c>
      <c r="I11" s="37">
        <f t="shared" si="1"/>
        <v>0.3638822812230309</v>
      </c>
      <c r="J11" s="36">
        <f t="shared" si="2"/>
        <v>6.7536905713434816</v>
      </c>
      <c r="K11" s="38">
        <f t="shared" si="3"/>
        <v>0.35966288418652859</v>
      </c>
      <c r="L11" s="37">
        <f t="shared" si="7"/>
        <v>15</v>
      </c>
      <c r="M11" s="40">
        <f t="shared" si="6"/>
        <v>5.7064648104656319</v>
      </c>
      <c r="N11" s="36">
        <v>0.8</v>
      </c>
      <c r="O11" s="36">
        <f t="shared" si="4"/>
        <v>1.995889561631373</v>
      </c>
    </row>
    <row r="12" spans="1:15" x14ac:dyDescent="0.2">
      <c r="A12" s="30"/>
      <c r="B12" s="31">
        <v>9</v>
      </c>
      <c r="C12" s="13">
        <v>22.02</v>
      </c>
      <c r="D12" s="31">
        <v>26.471342987521691</v>
      </c>
      <c r="E12" s="31">
        <f t="shared" si="0"/>
        <v>5.4186570124783096</v>
      </c>
      <c r="F12" s="31">
        <v>14.25</v>
      </c>
      <c r="H12" s="37">
        <f t="shared" si="5"/>
        <v>5.3822480953216569</v>
      </c>
      <c r="I12" s="37">
        <f t="shared" si="1"/>
        <v>3.640891715665262E-2</v>
      </c>
      <c r="J12" s="36">
        <f t="shared" si="2"/>
        <v>8.3682654509238219</v>
      </c>
      <c r="K12" s="38">
        <f t="shared" si="3"/>
        <v>0.84047833200057553</v>
      </c>
      <c r="L12" s="37">
        <f t="shared" si="7"/>
        <v>17</v>
      </c>
      <c r="M12" s="40">
        <f t="shared" si="6"/>
        <v>6.5731213878272765</v>
      </c>
      <c r="N12" s="36">
        <v>0.9</v>
      </c>
      <c r="O12" s="36">
        <f t="shared" si="4"/>
        <v>2.1132589985264523</v>
      </c>
    </row>
    <row r="13" spans="1:15" x14ac:dyDescent="0.2">
      <c r="A13" s="30"/>
      <c r="B13" s="31">
        <v>12</v>
      </c>
      <c r="C13" s="13">
        <v>20.84</v>
      </c>
      <c r="D13" s="31">
        <v>25.515712852490829</v>
      </c>
      <c r="E13" s="31">
        <f t="shared" si="0"/>
        <v>6.3742871475091718</v>
      </c>
      <c r="F13" s="31">
        <v>17</v>
      </c>
      <c r="H13" s="37">
        <f t="shared" si="5"/>
        <v>6.5731213878272765</v>
      </c>
      <c r="I13" s="37">
        <f t="shared" si="1"/>
        <v>0.1988342403181047</v>
      </c>
      <c r="J13" s="36">
        <f t="shared" si="2"/>
        <v>9.8520875027311074</v>
      </c>
      <c r="K13" s="38">
        <f t="shared" si="3"/>
        <v>1.0450234838984453</v>
      </c>
      <c r="L13" s="37">
        <f t="shared" si="7"/>
        <v>19</v>
      </c>
      <c r="M13" s="40">
        <f t="shared" si="6"/>
        <v>7.4422601436027467</v>
      </c>
      <c r="N13" s="36">
        <v>1</v>
      </c>
      <c r="O13" s="36">
        <f t="shared" si="4"/>
        <v>2.2250027123619298</v>
      </c>
    </row>
    <row r="14" spans="1:15" x14ac:dyDescent="0.2">
      <c r="A14" s="30"/>
      <c r="B14" s="31">
        <v>15</v>
      </c>
      <c r="C14" s="13">
        <v>18.5</v>
      </c>
      <c r="D14" s="31">
        <v>23.47874814944684</v>
      </c>
      <c r="E14" s="31">
        <f t="shared" si="0"/>
        <v>8.4112518505531604</v>
      </c>
      <c r="F14" s="31">
        <v>20.86</v>
      </c>
      <c r="H14" s="37">
        <f t="shared" si="5"/>
        <v>8.2523397108931</v>
      </c>
      <c r="I14" s="37">
        <f t="shared" si="1"/>
        <v>0.15891213966006035</v>
      </c>
      <c r="J14" s="36">
        <f t="shared" si="2"/>
        <v>10.992229684229308</v>
      </c>
      <c r="K14" s="38">
        <f t="shared" si="3"/>
        <v>0.85206053542349736</v>
      </c>
      <c r="L14" s="37">
        <f t="shared" si="7"/>
        <v>21</v>
      </c>
      <c r="M14" s="40">
        <f t="shared" si="6"/>
        <v>8.3133736613078408</v>
      </c>
      <c r="N14" s="36">
        <v>1.1000000000000001</v>
      </c>
      <c r="O14" s="36">
        <f t="shared" si="4"/>
        <v>2.3319793417641073</v>
      </c>
    </row>
    <row r="15" spans="1:15" x14ac:dyDescent="0.2">
      <c r="A15" s="30" t="s">
        <v>114</v>
      </c>
      <c r="B15" s="31">
        <v>0</v>
      </c>
      <c r="C15" s="13" t="s">
        <v>118</v>
      </c>
      <c r="D15" s="13">
        <v>31.89</v>
      </c>
      <c r="E15" s="31">
        <f t="shared" si="0"/>
        <v>0</v>
      </c>
      <c r="F15" s="32">
        <v>0</v>
      </c>
      <c r="G15" t="s">
        <v>47</v>
      </c>
      <c r="I15" s="6">
        <f>SUM(I4:I8,I10:I14)</f>
        <v>2.1780418765781548</v>
      </c>
      <c r="K15" s="6">
        <f>SUM(K3:K13)</f>
        <v>5.1279899182466098</v>
      </c>
      <c r="L15" s="37">
        <f t="shared" si="7"/>
        <v>23</v>
      </c>
      <c r="M15" s="40">
        <f t="shared" si="6"/>
        <v>9.1860957884286059</v>
      </c>
      <c r="N15" s="36">
        <v>1.2</v>
      </c>
      <c r="O15" s="36">
        <f t="shared" si="4"/>
        <v>2.4348513504249021</v>
      </c>
    </row>
    <row r="16" spans="1:15" x14ac:dyDescent="0.2">
      <c r="A16" s="30"/>
      <c r="B16" s="31">
        <v>3</v>
      </c>
      <c r="C16" s="13">
        <v>24.62</v>
      </c>
      <c r="D16" s="31">
        <v>28.388023137699165</v>
      </c>
      <c r="E16" s="31">
        <f t="shared" si="0"/>
        <v>3.501976862300836</v>
      </c>
      <c r="F16" s="31">
        <v>4.72</v>
      </c>
      <c r="L16" s="37">
        <f t="shared" si="7"/>
        <v>25</v>
      </c>
      <c r="M16" s="40">
        <f t="shared" si="6"/>
        <v>10.060153623882149</v>
      </c>
      <c r="N16" s="36">
        <f t="shared" ref="N16:N23" si="8">0.1+N15</f>
        <v>1.3</v>
      </c>
      <c r="O16" s="36">
        <f t="shared" si="4"/>
        <v>2.5341422888590164</v>
      </c>
    </row>
    <row r="17" spans="1:15" x14ac:dyDescent="0.2">
      <c r="A17" s="30"/>
      <c r="B17" s="31">
        <v>6</v>
      </c>
      <c r="C17" s="13">
        <v>19.940000000000001</v>
      </c>
      <c r="D17" s="31">
        <v>24.754127817070312</v>
      </c>
      <c r="E17" s="31">
        <f t="shared" si="0"/>
        <v>7.1358721829296883</v>
      </c>
      <c r="F17" s="31">
        <v>9.43</v>
      </c>
      <c r="L17" s="37">
        <f t="shared" si="7"/>
        <v>27</v>
      </c>
      <c r="M17" s="40">
        <f t="shared" si="6"/>
        <v>10.935338315488535</v>
      </c>
      <c r="N17" s="36">
        <f t="shared" si="8"/>
        <v>1.4000000000000001</v>
      </c>
      <c r="O17" s="36">
        <f t="shared" si="4"/>
        <v>2.6302742586711347</v>
      </c>
    </row>
    <row r="18" spans="1:15" x14ac:dyDescent="0.2">
      <c r="A18" s="30"/>
      <c r="B18" s="31">
        <v>9</v>
      </c>
      <c r="C18" s="13">
        <v>17.16</v>
      </c>
      <c r="D18" s="31">
        <v>22.215825994481563</v>
      </c>
      <c r="E18" s="31">
        <f t="shared" si="0"/>
        <v>9.674174005518438</v>
      </c>
      <c r="F18" s="31">
        <v>14.13</v>
      </c>
      <c r="H18" s="3"/>
      <c r="K18" s="11"/>
      <c r="L18" s="37">
        <f t="shared" si="7"/>
        <v>29</v>
      </c>
      <c r="M18" s="40">
        <f t="shared" si="6"/>
        <v>11.811486463363051</v>
      </c>
      <c r="N18" s="36">
        <f t="shared" si="8"/>
        <v>1.5000000000000002</v>
      </c>
      <c r="O18" s="36">
        <f t="shared" si="4"/>
        <v>2.7235933404988169</v>
      </c>
    </row>
    <row r="19" spans="1:15" x14ac:dyDescent="0.2">
      <c r="A19" s="30"/>
      <c r="B19" s="31">
        <v>12</v>
      </c>
      <c r="C19" s="13">
        <v>15.07</v>
      </c>
      <c r="D19" s="31">
        <v>20.111454673694517</v>
      </c>
      <c r="E19" s="31">
        <f t="shared" si="0"/>
        <v>11.778545326305483</v>
      </c>
      <c r="F19" s="31">
        <v>18.899999999999999</v>
      </c>
      <c r="G19" t="s">
        <v>28</v>
      </c>
      <c r="H19" s="6">
        <v>0.75883143346062554</v>
      </c>
      <c r="I19" t="s">
        <v>28</v>
      </c>
      <c r="J19" s="6">
        <v>0.23335180500699851</v>
      </c>
      <c r="L19" s="37">
        <f t="shared" si="7"/>
        <v>31</v>
      </c>
      <c r="M19" s="40">
        <f t="shared" si="6"/>
        <v>12.688467818327865</v>
      </c>
      <c r="N19" s="36">
        <f t="shared" si="8"/>
        <v>1.6000000000000003</v>
      </c>
      <c r="O19" s="36">
        <f t="shared" si="4"/>
        <v>2.8143873920420557</v>
      </c>
    </row>
    <row r="20" spans="1:15" x14ac:dyDescent="0.2">
      <c r="A20" s="30"/>
      <c r="B20" s="31">
        <v>15</v>
      </c>
      <c r="C20" s="13">
        <v>13.4</v>
      </c>
      <c r="D20" s="31">
        <v>18.317573514722191</v>
      </c>
      <c r="E20" s="31">
        <f t="shared" si="0"/>
        <v>13.572426485277809</v>
      </c>
      <c r="F20" s="31">
        <v>23.66</v>
      </c>
      <c r="G20" t="s">
        <v>29</v>
      </c>
      <c r="H20" s="6">
        <v>2.2510352983062845</v>
      </c>
      <c r="I20" t="s">
        <v>29</v>
      </c>
      <c r="J20" s="6">
        <v>1.1707326870343642</v>
      </c>
      <c r="L20" s="37">
        <f t="shared" si="7"/>
        <v>33</v>
      </c>
      <c r="M20" s="40">
        <f t="shared" si="6"/>
        <v>13.566176879625347</v>
      </c>
      <c r="N20" s="36">
        <f t="shared" si="8"/>
        <v>1.7000000000000004</v>
      </c>
      <c r="O20" s="36">
        <f t="shared" si="4"/>
        <v>2.9028988362441543</v>
      </c>
    </row>
    <row r="21" spans="1:15" x14ac:dyDescent="0.2">
      <c r="A21" s="30" t="s">
        <v>116</v>
      </c>
      <c r="B21" s="31">
        <v>0</v>
      </c>
      <c r="C21" s="13" t="s">
        <v>118</v>
      </c>
      <c r="D21" s="13">
        <v>31.89</v>
      </c>
      <c r="E21" s="31">
        <f t="shared" si="0"/>
        <v>0</v>
      </c>
      <c r="F21" s="31">
        <v>0</v>
      </c>
      <c r="G21" t="s">
        <v>30</v>
      </c>
      <c r="H21" s="6">
        <v>0.86271786497522007</v>
      </c>
      <c r="I21" t="s">
        <v>30</v>
      </c>
      <c r="J21" s="6">
        <v>0.82091822032056727</v>
      </c>
      <c r="L21" s="37">
        <f t="shared" si="7"/>
        <v>35</v>
      </c>
      <c r="M21" s="40">
        <f t="shared" si="6"/>
        <v>14.444526996765962</v>
      </c>
      <c r="N21" s="36">
        <f t="shared" si="8"/>
        <v>1.8000000000000005</v>
      </c>
      <c r="O21" s="36">
        <f t="shared" si="4"/>
        <v>2.9893340595937561</v>
      </c>
    </row>
    <row r="22" spans="1:15" x14ac:dyDescent="0.2">
      <c r="A22" s="30"/>
      <c r="B22" s="31">
        <v>3</v>
      </c>
      <c r="C22" s="13">
        <v>23.89</v>
      </c>
      <c r="D22" s="31">
        <v>27.875613205542528</v>
      </c>
      <c r="E22" s="31">
        <f t="shared" si="0"/>
        <v>4.0143867944574723</v>
      </c>
      <c r="F22" s="31">
        <v>4.49</v>
      </c>
      <c r="N22" s="36">
        <f t="shared" si="8"/>
        <v>1.9000000000000006</v>
      </c>
      <c r="O22" s="36">
        <f t="shared" si="4"/>
        <v>3.0738704562841188</v>
      </c>
    </row>
    <row r="23" spans="1:15" x14ac:dyDescent="0.2">
      <c r="A23" s="30"/>
      <c r="B23" s="31">
        <v>6</v>
      </c>
      <c r="C23" s="13">
        <v>19.96</v>
      </c>
      <c r="D23" s="31">
        <v>24.77664654446999</v>
      </c>
      <c r="E23" s="31">
        <f t="shared" si="0"/>
        <v>7.1133534555300102</v>
      </c>
      <c r="F23" s="31">
        <v>7.87</v>
      </c>
      <c r="N23" s="36">
        <f t="shared" si="8"/>
        <v>2.0000000000000004</v>
      </c>
      <c r="O23" s="36">
        <f t="shared" si="4"/>
        <v>3.1566617999556108</v>
      </c>
    </row>
    <row r="24" spans="1:15" x14ac:dyDescent="0.2">
      <c r="A24" s="30"/>
      <c r="B24" s="31">
        <v>9</v>
      </c>
      <c r="C24" s="13">
        <v>17.649999999999999</v>
      </c>
      <c r="D24" s="31">
        <v>22.681256217075603</v>
      </c>
      <c r="E24" s="31">
        <f t="shared" si="0"/>
        <v>9.2087437829243974</v>
      </c>
      <c r="F24" s="31">
        <v>11.2</v>
      </c>
      <c r="H24" t="s">
        <v>128</v>
      </c>
      <c r="N24" s="36">
        <f t="shared" ref="N24:N47" si="9">1+N23</f>
        <v>3.0000000000000004</v>
      </c>
      <c r="O24" s="36">
        <f t="shared" si="4"/>
        <v>3.9117928615610085</v>
      </c>
    </row>
    <row r="25" spans="1:15" x14ac:dyDescent="0.2">
      <c r="A25" s="30"/>
      <c r="B25" s="31">
        <v>12</v>
      </c>
      <c r="C25" s="13">
        <v>15.93</v>
      </c>
      <c r="D25" s="31">
        <v>20.992889013370448</v>
      </c>
      <c r="E25" s="31">
        <f t="shared" si="0"/>
        <v>10.897110986629553</v>
      </c>
      <c r="F25" s="31">
        <v>14.52</v>
      </c>
      <c r="H25" t="s">
        <v>46</v>
      </c>
      <c r="N25" s="36">
        <f t="shared" si="9"/>
        <v>4</v>
      </c>
      <c r="O25" s="36">
        <f t="shared" si="4"/>
        <v>4.5779990406134523</v>
      </c>
    </row>
    <row r="26" spans="1:15" x14ac:dyDescent="0.2">
      <c r="A26" s="30"/>
      <c r="B26" s="31">
        <v>15</v>
      </c>
      <c r="C26" s="13">
        <v>15.01</v>
      </c>
      <c r="D26" s="31">
        <v>20.045709780347195</v>
      </c>
      <c r="E26" s="31">
        <f t="shared" si="0"/>
        <v>11.844290219652805</v>
      </c>
      <c r="F26" s="31">
        <v>17.21</v>
      </c>
      <c r="N26" s="36">
        <f t="shared" si="9"/>
        <v>5</v>
      </c>
      <c r="O26" s="36">
        <f t="shared" si="4"/>
        <v>5.1883473076616289</v>
      </c>
    </row>
    <row r="27" spans="1:15" x14ac:dyDescent="0.2">
      <c r="H27" t="s">
        <v>140</v>
      </c>
      <c r="N27" s="36">
        <f t="shared" si="9"/>
        <v>6</v>
      </c>
      <c r="O27" s="36">
        <f t="shared" si="4"/>
        <v>5.7595159416492692</v>
      </c>
    </row>
    <row r="28" spans="1:15" x14ac:dyDescent="0.2">
      <c r="A28" t="s">
        <v>130</v>
      </c>
      <c r="H28" s="11" t="s">
        <v>129</v>
      </c>
      <c r="I28" s="11"/>
      <c r="J28" s="11"/>
      <c r="K28" s="11"/>
      <c r="N28" s="36">
        <f t="shared" si="9"/>
        <v>7</v>
      </c>
      <c r="O28" s="36">
        <f t="shared" si="4"/>
        <v>6.3012902388335572</v>
      </c>
    </row>
    <row r="29" spans="1:15" x14ac:dyDescent="0.2">
      <c r="N29" s="36">
        <f t="shared" si="9"/>
        <v>8</v>
      </c>
      <c r="O29" s="36">
        <f t="shared" si="4"/>
        <v>6.8199829685321109</v>
      </c>
    </row>
    <row r="30" spans="1:15" x14ac:dyDescent="0.2">
      <c r="N30" s="36">
        <f t="shared" si="9"/>
        <v>9</v>
      </c>
      <c r="O30" s="36">
        <f t="shared" si="4"/>
        <v>7.3199430163034496</v>
      </c>
    </row>
    <row r="31" spans="1:15" x14ac:dyDescent="0.2">
      <c r="N31" s="36">
        <f t="shared" si="9"/>
        <v>10</v>
      </c>
      <c r="O31" s="36">
        <f t="shared" si="4"/>
        <v>7.804314563845522</v>
      </c>
    </row>
    <row r="32" spans="1:15" x14ac:dyDescent="0.2">
      <c r="N32" s="36">
        <f t="shared" si="9"/>
        <v>11</v>
      </c>
      <c r="O32" s="36">
        <f t="shared" si="4"/>
        <v>8.2754566857530811</v>
      </c>
    </row>
    <row r="33" spans="14:22" x14ac:dyDescent="0.2">
      <c r="N33" s="36">
        <f t="shared" si="9"/>
        <v>12</v>
      </c>
      <c r="O33" s="36">
        <f t="shared" si="4"/>
        <v>8.7351922096792602</v>
      </c>
    </row>
    <row r="34" spans="14:22" x14ac:dyDescent="0.2">
      <c r="N34" s="36">
        <f t="shared" si="9"/>
        <v>13</v>
      </c>
      <c r="O34" s="36">
        <f t="shared" si="4"/>
        <v>9.1849636852768572</v>
      </c>
      <c r="Q34" s="2" t="s">
        <v>135</v>
      </c>
      <c r="R34" s="2"/>
      <c r="S34" s="2"/>
      <c r="T34" s="2"/>
      <c r="U34" s="2"/>
      <c r="V34" s="2"/>
    </row>
    <row r="35" spans="14:22" x14ac:dyDescent="0.2">
      <c r="N35" s="36">
        <f t="shared" si="9"/>
        <v>14</v>
      </c>
      <c r="O35" s="36">
        <f t="shared" si="4"/>
        <v>9.6259355747039255</v>
      </c>
      <c r="Q35" s="2" t="s">
        <v>136</v>
      </c>
      <c r="R35" s="2"/>
      <c r="S35" s="2"/>
      <c r="T35" s="2"/>
      <c r="U35" s="2"/>
      <c r="V35" s="2"/>
    </row>
    <row r="36" spans="14:22" x14ac:dyDescent="0.2">
      <c r="N36" s="36">
        <f t="shared" si="9"/>
        <v>15</v>
      </c>
      <c r="O36" s="36">
        <f t="shared" si="4"/>
        <v>10.059063701842195</v>
      </c>
      <c r="Q36" s="2"/>
      <c r="R36" s="2"/>
      <c r="S36" s="2"/>
      <c r="T36" s="2"/>
      <c r="U36" s="2"/>
      <c r="V36" s="2"/>
    </row>
    <row r="37" spans="14:22" x14ac:dyDescent="0.2">
      <c r="N37" s="36">
        <f t="shared" si="9"/>
        <v>16</v>
      </c>
      <c r="O37" s="36">
        <f t="shared" si="4"/>
        <v>10.485143920297672</v>
      </c>
      <c r="Q37" s="2" t="s">
        <v>28</v>
      </c>
      <c r="R37" s="5">
        <v>0.75883143346062598</v>
      </c>
      <c r="S37" s="2"/>
      <c r="T37" s="2"/>
      <c r="U37" s="2"/>
      <c r="V37" s="2"/>
    </row>
    <row r="38" spans="14:22" x14ac:dyDescent="0.2">
      <c r="N38" s="36">
        <f t="shared" si="9"/>
        <v>17</v>
      </c>
      <c r="O38" s="36">
        <f t="shared" si="4"/>
        <v>10.904847120471038</v>
      </c>
      <c r="Q38" s="2" t="s">
        <v>29</v>
      </c>
      <c r="R38" s="5">
        <v>2.25103529830628</v>
      </c>
      <c r="S38" s="2"/>
      <c r="T38" s="2"/>
      <c r="U38" s="2"/>
      <c r="V38" s="2"/>
    </row>
    <row r="39" spans="14:22" x14ac:dyDescent="0.2">
      <c r="N39" s="36">
        <f t="shared" si="9"/>
        <v>18</v>
      </c>
      <c r="O39" s="36">
        <f t="shared" si="4"/>
        <v>11.318744983132863</v>
      </c>
      <c r="Q39" s="2" t="s">
        <v>30</v>
      </c>
      <c r="R39" s="5">
        <v>0.86271786497521996</v>
      </c>
      <c r="S39" s="2"/>
      <c r="T39" s="2"/>
      <c r="U39" s="2"/>
      <c r="V39" s="2"/>
    </row>
    <row r="40" spans="14:22" x14ac:dyDescent="0.2">
      <c r="N40" s="36">
        <f t="shared" si="9"/>
        <v>19</v>
      </c>
      <c r="O40" s="36">
        <f t="shared" si="4"/>
        <v>11.727329300384882</v>
      </c>
      <c r="Q40" s="2" t="s">
        <v>142</v>
      </c>
      <c r="R40" s="2"/>
      <c r="S40" s="2"/>
      <c r="T40" s="2"/>
      <c r="U40" s="2"/>
      <c r="V40" s="2"/>
    </row>
    <row r="41" spans="14:22" x14ac:dyDescent="0.2">
      <c r="N41" s="36">
        <f t="shared" si="9"/>
        <v>20</v>
      </c>
      <c r="O41" s="36">
        <f t="shared" si="4"/>
        <v>12.131026722541506</v>
      </c>
      <c r="Q41" s="2" t="s">
        <v>46</v>
      </c>
      <c r="R41" s="2"/>
      <c r="S41" s="2"/>
      <c r="T41" s="2"/>
      <c r="U41" s="2"/>
      <c r="V41" s="2"/>
    </row>
    <row r="42" spans="14:22" x14ac:dyDescent="0.2">
      <c r="N42" s="36">
        <f t="shared" si="9"/>
        <v>21</v>
      </c>
      <c r="O42" s="36">
        <f t="shared" si="4"/>
        <v>12.530210186915165</v>
      </c>
      <c r="Q42" s="2" t="s">
        <v>44</v>
      </c>
      <c r="R42" s="2"/>
      <c r="S42" s="2"/>
      <c r="T42" s="2"/>
      <c r="U42" s="2"/>
      <c r="V42" s="2"/>
    </row>
    <row r="43" spans="14:22" x14ac:dyDescent="0.2">
      <c r="N43" s="36">
        <f t="shared" si="9"/>
        <v>22</v>
      </c>
      <c r="O43" s="36">
        <f t="shared" si="4"/>
        <v>12.925207896550233</v>
      </c>
      <c r="Q43" s="2" t="s">
        <v>143</v>
      </c>
      <c r="R43" s="2"/>
      <c r="S43" s="2"/>
      <c r="T43" s="2"/>
      <c r="U43" s="2"/>
      <c r="V43" s="2"/>
    </row>
    <row r="44" spans="14:22" x14ac:dyDescent="0.2">
      <c r="N44" s="36">
        <f t="shared" si="9"/>
        <v>23</v>
      </c>
      <c r="O44" s="36">
        <f t="shared" si="4"/>
        <v>13.316310460941146</v>
      </c>
      <c r="Q44" s="2"/>
      <c r="R44" s="2"/>
      <c r="S44" s="2"/>
      <c r="T44" s="2"/>
      <c r="U44" s="2"/>
      <c r="V44" s="2"/>
    </row>
    <row r="45" spans="14:22" x14ac:dyDescent="0.2">
      <c r="N45" s="36">
        <f t="shared" si="9"/>
        <v>24</v>
      </c>
      <c r="O45" s="36">
        <f t="shared" si="4"/>
        <v>13.703776638061013</v>
      </c>
      <c r="Q45" s="2" t="s">
        <v>135</v>
      </c>
      <c r="R45" s="2"/>
      <c r="S45" s="2"/>
      <c r="T45" s="2"/>
      <c r="U45" s="2"/>
      <c r="V45" s="2"/>
    </row>
    <row r="46" spans="14:22" x14ac:dyDescent="0.2">
      <c r="N46" s="36">
        <f t="shared" si="9"/>
        <v>25</v>
      </c>
      <c r="O46" s="36">
        <f t="shared" si="4"/>
        <v>14.087837998186259</v>
      </c>
      <c r="Q46" s="2" t="s">
        <v>141</v>
      </c>
      <c r="R46" s="2"/>
      <c r="S46" s="2"/>
      <c r="T46" s="2"/>
      <c r="U46" s="2"/>
      <c r="V46" s="2"/>
    </row>
    <row r="47" spans="14:22" x14ac:dyDescent="0.2">
      <c r="N47" s="36">
        <f t="shared" si="9"/>
        <v>26</v>
      </c>
      <c r="O47" s="36">
        <f t="shared" si="4"/>
        <v>14.468702746754754</v>
      </c>
      <c r="Q47" s="2"/>
      <c r="R47" s="2"/>
      <c r="S47" s="2"/>
      <c r="T47" s="2"/>
      <c r="U47" s="2"/>
      <c r="V47" s="2"/>
    </row>
    <row r="48" spans="14:22" x14ac:dyDescent="0.2">
      <c r="Q48" s="2" t="s">
        <v>28</v>
      </c>
      <c r="R48" s="5">
        <v>0.23335180500699851</v>
      </c>
      <c r="S48" s="2"/>
      <c r="T48" s="2"/>
      <c r="U48" s="2"/>
      <c r="V48" s="2"/>
    </row>
    <row r="49" spans="17:22" x14ac:dyDescent="0.2">
      <c r="Q49" s="2" t="s">
        <v>29</v>
      </c>
      <c r="R49" s="5">
        <v>1.17073268703436</v>
      </c>
      <c r="S49" s="2"/>
      <c r="T49" s="2"/>
      <c r="U49" s="2"/>
      <c r="V49" s="2"/>
    </row>
    <row r="50" spans="17:22" x14ac:dyDescent="0.2">
      <c r="Q50" s="2" t="s">
        <v>30</v>
      </c>
      <c r="R50" s="5">
        <v>0.82091822032056705</v>
      </c>
      <c r="S50" s="2"/>
      <c r="T50" s="2"/>
      <c r="U50" s="2"/>
      <c r="V50" s="2"/>
    </row>
    <row r="51" spans="17:22" x14ac:dyDescent="0.25">
      <c r="Q51" s="2"/>
      <c r="R51" s="2"/>
      <c r="S51" s="2"/>
      <c r="T51" s="2"/>
      <c r="U51" s="2"/>
      <c r="V51" s="2"/>
    </row>
    <row r="52" spans="17:22" x14ac:dyDescent="0.25">
      <c r="Q52" s="2" t="s">
        <v>129</v>
      </c>
      <c r="R52" s="2"/>
      <c r="S52" s="2"/>
      <c r="T52" s="2"/>
      <c r="U52" s="2"/>
      <c r="V52" s="2"/>
    </row>
  </sheetData>
  <pageMargins left="0.7" right="0.7" top="0.75" bottom="0.75" header="0.3" footer="0.3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0"/>
  <sheetViews>
    <sheetView workbookViewId="0">
      <selection activeCell="Y21" sqref="Y21"/>
    </sheetView>
  </sheetViews>
  <sheetFormatPr defaultColWidth="8.85546875" defaultRowHeight="15" x14ac:dyDescent="0.25"/>
  <sheetData>
    <row r="2" spans="1:14" x14ac:dyDescent="0.2">
      <c r="A2" s="2" t="s">
        <v>94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x14ac:dyDescent="0.2">
      <c r="A3" s="2" t="s">
        <v>93</v>
      </c>
      <c r="B3" s="2"/>
      <c r="C3" s="2"/>
      <c r="D3" s="2"/>
      <c r="E3" s="2"/>
      <c r="F3" s="2"/>
      <c r="G3" s="2"/>
      <c r="H3" s="2"/>
      <c r="I3" s="2"/>
      <c r="J3" s="2"/>
      <c r="K3" s="2"/>
      <c r="M3" t="s">
        <v>37</v>
      </c>
      <c r="N3" t="s">
        <v>38</v>
      </c>
    </row>
    <row r="4" spans="1:14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M4">
        <v>0</v>
      </c>
      <c r="N4">
        <v>0</v>
      </c>
    </row>
    <row r="5" spans="1:14" x14ac:dyDescent="0.2">
      <c r="A5" s="2" t="s">
        <v>92</v>
      </c>
      <c r="B5" s="2"/>
      <c r="C5" s="2"/>
      <c r="D5" s="2"/>
      <c r="E5" s="2"/>
      <c r="F5" s="2"/>
      <c r="G5" s="2"/>
      <c r="H5" s="2"/>
      <c r="I5" s="2"/>
      <c r="J5" s="2"/>
      <c r="K5" s="2"/>
      <c r="M5">
        <f xml:space="preserve"> 0.05+M4</f>
        <v>0.05</v>
      </c>
      <c r="N5">
        <f t="shared" ref="N5:N20" si="0" xml:space="preserve"> (0.00336 - 2.336*M5 + 164.1* M5^2 - 191.8*M5^3 + 16.32* M5^4)/(1-0.08655*M5 + 0.968*M5^2-2.306*M5^3)</f>
        <v>0.27353762022961925</v>
      </c>
    </row>
    <row r="6" spans="1:14" x14ac:dyDescent="0.2">
      <c r="A6" s="2" t="s">
        <v>89</v>
      </c>
      <c r="B6" s="2"/>
      <c r="C6" s="2"/>
      <c r="D6" s="2"/>
      <c r="E6" s="2"/>
      <c r="F6" s="2"/>
      <c r="G6" s="2"/>
      <c r="H6" s="2"/>
      <c r="I6" s="2"/>
      <c r="J6" s="2"/>
      <c r="K6" s="2"/>
      <c r="M6">
        <f t="shared" ref="M6:M20" si="1" xml:space="preserve"> 0.05+M5</f>
        <v>0.1</v>
      </c>
      <c r="N6">
        <f t="shared" si="0"/>
        <v>1.2221575838649312</v>
      </c>
    </row>
    <row r="7" spans="1:14" x14ac:dyDescent="0.2">
      <c r="A7" s="2" t="s">
        <v>88</v>
      </c>
      <c r="B7" s="2"/>
      <c r="C7" s="2"/>
      <c r="D7" s="2"/>
      <c r="E7" s="2"/>
      <c r="F7" s="2"/>
      <c r="G7" s="2"/>
      <c r="H7" s="2"/>
      <c r="I7" s="2"/>
      <c r="J7" s="2"/>
      <c r="K7" s="2"/>
      <c r="M7">
        <f t="shared" si="1"/>
        <v>0.15000000000000002</v>
      </c>
      <c r="N7">
        <f t="shared" si="0"/>
        <v>2.7034037210740407</v>
      </c>
    </row>
    <row r="8" spans="1:14" x14ac:dyDescent="0.2">
      <c r="A8" s="2" t="s">
        <v>44</v>
      </c>
      <c r="B8" s="2"/>
      <c r="C8" s="2"/>
      <c r="D8" s="2"/>
      <c r="E8" s="2"/>
      <c r="F8" s="2"/>
      <c r="G8" s="2"/>
      <c r="H8" s="2"/>
      <c r="I8" s="2"/>
      <c r="J8" s="2"/>
      <c r="K8" s="2"/>
      <c r="M8">
        <f t="shared" si="1"/>
        <v>0.2</v>
      </c>
      <c r="N8">
        <f t="shared" si="0"/>
        <v>4.5783110426915483</v>
      </c>
    </row>
    <row r="9" spans="1:14" x14ac:dyDescent="0.2">
      <c r="A9" s="2" t="s">
        <v>90</v>
      </c>
      <c r="B9" s="2"/>
      <c r="C9" s="2"/>
      <c r="D9" s="2"/>
      <c r="E9" s="2"/>
      <c r="F9" s="2"/>
      <c r="G9" s="2"/>
      <c r="H9" s="2"/>
      <c r="I9" s="2"/>
      <c r="J9" s="2"/>
      <c r="K9" s="2"/>
      <c r="M9">
        <f t="shared" si="1"/>
        <v>0.25</v>
      </c>
      <c r="N9">
        <f t="shared" si="0"/>
        <v>6.7234492343552299</v>
      </c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M10">
        <f t="shared" si="1"/>
        <v>0.3</v>
      </c>
      <c r="N10">
        <f t="shared" si="0"/>
        <v>9.0351539153843294</v>
      </c>
    </row>
    <row r="11" spans="1:14" x14ac:dyDescent="0.2">
      <c r="A11" s="2" t="s">
        <v>91</v>
      </c>
      <c r="B11" s="2"/>
      <c r="C11" s="2"/>
      <c r="D11" s="2"/>
      <c r="E11" s="2"/>
      <c r="F11" s="2"/>
      <c r="G11" s="2"/>
      <c r="H11" s="2"/>
      <c r="I11" s="2"/>
      <c r="J11" s="2"/>
      <c r="K11" s="2"/>
      <c r="M11">
        <f t="shared" si="1"/>
        <v>0.35</v>
      </c>
      <c r="N11">
        <f t="shared" si="0"/>
        <v>11.43044684613754</v>
      </c>
    </row>
    <row r="12" spans="1:14" x14ac:dyDescent="0.2">
      <c r="M12">
        <f t="shared" si="1"/>
        <v>0.39999999999999997</v>
      </c>
      <c r="N12">
        <f t="shared" si="0"/>
        <v>13.84587673593262</v>
      </c>
    </row>
    <row r="13" spans="1:14" x14ac:dyDescent="0.2">
      <c r="M13">
        <f t="shared" si="1"/>
        <v>0.44999999999999996</v>
      </c>
      <c r="N13">
        <f t="shared" si="0"/>
        <v>16.23533213490953</v>
      </c>
    </row>
    <row r="14" spans="1:14" x14ac:dyDescent="0.2">
      <c r="M14">
        <f t="shared" si="1"/>
        <v>0.49999999999999994</v>
      </c>
      <c r="N14">
        <f t="shared" si="0"/>
        <v>18.567626788214938</v>
      </c>
    </row>
    <row r="15" spans="1:14" x14ac:dyDescent="0.2">
      <c r="M15">
        <f t="shared" si="1"/>
        <v>0.54999999999999993</v>
      </c>
      <c r="N15">
        <f t="shared" si="0"/>
        <v>20.82447499830975</v>
      </c>
    </row>
    <row r="16" spans="1:14" x14ac:dyDescent="0.2">
      <c r="M16">
        <f t="shared" si="1"/>
        <v>0.6</v>
      </c>
      <c r="N16">
        <f t="shared" si="0"/>
        <v>22.999486507676075</v>
      </c>
    </row>
    <row r="17" spans="13:14" x14ac:dyDescent="0.2">
      <c r="M17">
        <f t="shared" si="1"/>
        <v>0.65</v>
      </c>
      <c r="N17">
        <f t="shared" si="0"/>
        <v>25.099280027549295</v>
      </c>
    </row>
    <row r="18" spans="13:14" x14ac:dyDescent="0.2">
      <c r="M18">
        <f t="shared" si="1"/>
        <v>0.70000000000000007</v>
      </c>
      <c r="N18">
        <f t="shared" si="0"/>
        <v>27.149673157486568</v>
      </c>
    </row>
    <row r="19" spans="13:14" x14ac:dyDescent="0.2">
      <c r="M19">
        <f t="shared" si="1"/>
        <v>0.75000000000000011</v>
      </c>
      <c r="N19">
        <f t="shared" si="0"/>
        <v>29.217400313274727</v>
      </c>
    </row>
    <row r="20" spans="13:14" x14ac:dyDescent="0.2">
      <c r="M20">
        <f t="shared" si="1"/>
        <v>0.80000000000000016</v>
      </c>
      <c r="N20">
        <f t="shared" si="0"/>
        <v>31.497240319473555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"/>
  <sheetViews>
    <sheetView topLeftCell="G1" workbookViewId="0">
      <selection activeCell="A13" sqref="A13"/>
    </sheetView>
  </sheetViews>
  <sheetFormatPr defaultColWidth="8.85546875" defaultRowHeight="15" x14ac:dyDescent="0.25"/>
  <cols>
    <col min="1" max="1" width="13.85546875" customWidth="1"/>
    <col min="2" max="2" width="10.85546875" customWidth="1"/>
    <col min="3" max="3" width="11" customWidth="1"/>
    <col min="4" max="4" width="16.140625" customWidth="1"/>
    <col min="5" max="7" width="14.140625" customWidth="1"/>
    <col min="8" max="9" width="15.42578125" customWidth="1"/>
    <col min="11" max="11" width="10.85546875" customWidth="1"/>
    <col min="12" max="12" width="10.7109375" customWidth="1"/>
    <col min="14" max="14" width="11" customWidth="1"/>
    <col min="15" max="15" width="11.140625" customWidth="1"/>
  </cols>
  <sheetData>
    <row r="1" spans="1:11" x14ac:dyDescent="0.2">
      <c r="A1" t="s">
        <v>98</v>
      </c>
      <c r="J1" t="s">
        <v>37</v>
      </c>
      <c r="K1" t="s">
        <v>38</v>
      </c>
    </row>
    <row r="2" spans="1:11" x14ac:dyDescent="0.2">
      <c r="A2" s="13" t="s">
        <v>95</v>
      </c>
      <c r="B2" s="13" t="s">
        <v>96</v>
      </c>
      <c r="C2" s="13" t="s">
        <v>97</v>
      </c>
      <c r="D2" s="13" t="s">
        <v>57</v>
      </c>
      <c r="E2" s="23" t="s">
        <v>54</v>
      </c>
      <c r="F2" s="22"/>
      <c r="G2" s="22" t="s">
        <v>102</v>
      </c>
      <c r="H2" s="22" t="s">
        <v>32</v>
      </c>
      <c r="I2" s="22"/>
      <c r="J2">
        <v>72</v>
      </c>
      <c r="K2">
        <f t="shared" ref="K2:K17" si="0" xml:space="preserve"> $N$23*( 1 - EXP(- (($N$21*(ABS(J2 - 102.4)))^$N$22)) )</f>
        <v>3.9334892756512083</v>
      </c>
    </row>
    <row r="3" spans="1:11" x14ac:dyDescent="0.2">
      <c r="A3" s="13">
        <v>1</v>
      </c>
      <c r="B3" s="13">
        <v>0.08</v>
      </c>
      <c r="C3" s="13">
        <v>24</v>
      </c>
      <c r="D3" s="13">
        <f t="shared" ref="D3:D10" si="1">ABS(C3-$C$6)</f>
        <v>3.4299999999999997</v>
      </c>
      <c r="E3" s="13">
        <v>75.099999999999994</v>
      </c>
      <c r="F3" s="22"/>
      <c r="G3">
        <f xml:space="preserve"> $N$23*( 1 - EXP(- (($N$21*(ABS(E3 - 102.4)))^$N$22)) )</f>
        <v>3.4240889122026399</v>
      </c>
      <c r="H3">
        <f>ABS(G3-D3)</f>
        <v>5.9110877973598264E-3</v>
      </c>
      <c r="J3">
        <v>74</v>
      </c>
      <c r="K3">
        <f t="shared" si="0"/>
        <v>3.6034544105933146</v>
      </c>
    </row>
    <row r="4" spans="1:11" x14ac:dyDescent="0.2">
      <c r="A4" s="13">
        <v>2</v>
      </c>
      <c r="B4" s="13">
        <v>0.37</v>
      </c>
      <c r="C4" s="13">
        <v>25.46</v>
      </c>
      <c r="D4" s="13">
        <f t="shared" si="1"/>
        <v>1.9699999999999989</v>
      </c>
      <c r="E4" s="13">
        <v>84.4</v>
      </c>
      <c r="F4" s="22"/>
      <c r="G4">
        <f xml:space="preserve"> $N$23*( 1 - EXP(- (($N$21*(ABS(E4 - 102.4)))^$N$22)) )</f>
        <v>1.985160102991548</v>
      </c>
      <c r="H4">
        <f t="shared" ref="H4:H10" si="2">ABS(G4-D4)</f>
        <v>1.5160102991549129E-2</v>
      </c>
      <c r="J4">
        <f>J3+2</f>
        <v>76</v>
      </c>
      <c r="K4">
        <f t="shared" si="0"/>
        <v>3.2785599152381026</v>
      </c>
    </row>
    <row r="5" spans="1:11" x14ac:dyDescent="0.2">
      <c r="A5" s="13">
        <v>3</v>
      </c>
      <c r="B5" s="13">
        <v>0.68</v>
      </c>
      <c r="C5" s="13">
        <v>26.65</v>
      </c>
      <c r="D5" s="13">
        <f t="shared" si="1"/>
        <v>0.78000000000000114</v>
      </c>
      <c r="E5" s="13">
        <v>93.6</v>
      </c>
      <c r="F5" s="22"/>
      <c r="G5">
        <f xml:space="preserve"> $N$23*( 1 - EXP(- (($N$21*(ABS(E5 - 102.4)))^$N$22)) )</f>
        <v>0.76430379042694052</v>
      </c>
      <c r="H5">
        <f t="shared" si="2"/>
        <v>1.5696209573060615E-2</v>
      </c>
      <c r="J5">
        <f t="shared" ref="J5:J11" si="3">J4+2</f>
        <v>78</v>
      </c>
      <c r="K5">
        <f t="shared" si="0"/>
        <v>2.959412854963269</v>
      </c>
    </row>
    <row r="6" spans="1:11" x14ac:dyDescent="0.2">
      <c r="A6" s="13">
        <v>4</v>
      </c>
      <c r="B6" s="13">
        <v>1.02</v>
      </c>
      <c r="C6" s="13">
        <v>27.43</v>
      </c>
      <c r="D6" s="13">
        <f t="shared" si="1"/>
        <v>0</v>
      </c>
      <c r="E6" s="13">
        <v>102.4</v>
      </c>
      <c r="F6" s="22"/>
      <c r="G6">
        <f xml:space="preserve"> $N$23*( 1 - EXP(- (($N$21*(ABS(E6 - 102.4)))^$N$22)) )</f>
        <v>0</v>
      </c>
      <c r="H6">
        <f t="shared" si="2"/>
        <v>0</v>
      </c>
      <c r="J6">
        <f t="shared" si="3"/>
        <v>80</v>
      </c>
      <c r="K6">
        <f t="shared" si="0"/>
        <v>2.6466869553511123</v>
      </c>
    </row>
    <row r="7" spans="1:11" x14ac:dyDescent="0.2">
      <c r="A7" s="13">
        <v>5</v>
      </c>
      <c r="B7" s="13">
        <v>1.4</v>
      </c>
      <c r="C7" s="13">
        <v>26.76</v>
      </c>
      <c r="D7" s="13">
        <f t="shared" si="1"/>
        <v>0.66999999999999815</v>
      </c>
      <c r="E7" s="13">
        <v>110</v>
      </c>
      <c r="F7" s="22"/>
      <c r="G7">
        <f xml:space="preserve"> $O$23*( 1 - EXP(- (($O$21*(ABS(E7 - 102.4)))^$O$22)) )</f>
        <v>0.56931225328387491</v>
      </c>
      <c r="H7">
        <f t="shared" si="2"/>
        <v>0.10068774671612324</v>
      </c>
      <c r="J7">
        <f t="shared" si="3"/>
        <v>82</v>
      </c>
      <c r="K7">
        <f t="shared" si="0"/>
        <v>2.3411367704947721</v>
      </c>
    </row>
    <row r="8" spans="1:11" x14ac:dyDescent="0.2">
      <c r="A8" s="13">
        <v>6</v>
      </c>
      <c r="B8" s="13">
        <v>1.81</v>
      </c>
      <c r="C8" s="13">
        <v>25.78</v>
      </c>
      <c r="D8" s="13">
        <f t="shared" si="1"/>
        <v>1.6499999999999986</v>
      </c>
      <c r="E8" s="13">
        <v>116.7</v>
      </c>
      <c r="F8" s="22"/>
      <c r="G8">
        <f xml:space="preserve"> $O$23*( 1 - EXP(- (($O$21*(ABS(E8 - 102.4)))^$O$22)) )</f>
        <v>1.7708586665094834</v>
      </c>
      <c r="H8">
        <f t="shared" si="2"/>
        <v>0.12085866650948485</v>
      </c>
      <c r="J8">
        <f t="shared" si="3"/>
        <v>84</v>
      </c>
      <c r="K8">
        <f t="shared" si="0"/>
        <v>2.0436167689663138</v>
      </c>
    </row>
    <row r="9" spans="1:11" x14ac:dyDescent="0.2">
      <c r="A9" s="13">
        <v>7</v>
      </c>
      <c r="B9" s="13">
        <v>2.2999999999999998</v>
      </c>
      <c r="C9" s="13">
        <v>24.17</v>
      </c>
      <c r="D9" s="13">
        <f t="shared" si="1"/>
        <v>3.259999999999998</v>
      </c>
      <c r="E9" s="13">
        <v>123.4</v>
      </c>
      <c r="F9" s="22"/>
      <c r="G9">
        <f xml:space="preserve"> $O$23*( 1 - EXP(- (($O$21*(ABS(E9 - 102.4)))^$O$22)) )</f>
        <v>3.1811453849645281</v>
      </c>
      <c r="H9">
        <f t="shared" si="2"/>
        <v>7.8854615035469866E-2</v>
      </c>
      <c r="J9">
        <f t="shared" si="3"/>
        <v>86</v>
      </c>
      <c r="K9">
        <f t="shared" si="0"/>
        <v>1.7551077804603743</v>
      </c>
    </row>
    <row r="10" spans="1:11" x14ac:dyDescent="0.2">
      <c r="A10" s="13">
        <v>8</v>
      </c>
      <c r="B10" s="13">
        <v>2.89</v>
      </c>
      <c r="C10" s="13">
        <v>22.94</v>
      </c>
      <c r="D10" s="13">
        <f t="shared" si="1"/>
        <v>4.4899999999999984</v>
      </c>
      <c r="E10" s="13">
        <v>130.69999999999999</v>
      </c>
      <c r="F10" s="22"/>
      <c r="G10">
        <f xml:space="preserve"> $O$23*( 1 - EXP(- (($O$21*(ABS(E10 - 102.4)))^$O$22)) )</f>
        <v>4.5107619008488129</v>
      </c>
      <c r="H10">
        <f t="shared" si="2"/>
        <v>2.0761900848814463E-2</v>
      </c>
      <c r="J10">
        <f t="shared" si="3"/>
        <v>88</v>
      </c>
      <c r="K10">
        <f t="shared" si="0"/>
        <v>1.4767549086536167</v>
      </c>
    </row>
    <row r="11" spans="1:11" x14ac:dyDescent="0.2">
      <c r="F11" s="11"/>
      <c r="G11" s="11"/>
      <c r="J11">
        <f t="shared" si="3"/>
        <v>90</v>
      </c>
      <c r="K11">
        <f t="shared" si="0"/>
        <v>1.2099242015260936</v>
      </c>
    </row>
    <row r="12" spans="1:11" x14ac:dyDescent="0.2">
      <c r="A12" t="s">
        <v>124</v>
      </c>
      <c r="J12">
        <f t="shared" ref="J12:J31" si="4">J11+2</f>
        <v>92</v>
      </c>
      <c r="K12">
        <f t="shared" si="0"/>
        <v>0.95629195335055428</v>
      </c>
    </row>
    <row r="13" spans="1:11" x14ac:dyDescent="0.2">
      <c r="J13">
        <f t="shared" si="4"/>
        <v>94</v>
      </c>
      <c r="K13">
        <f t="shared" si="0"/>
        <v>0.71799549930916573</v>
      </c>
    </row>
    <row r="14" spans="1:11" x14ac:dyDescent="0.2">
      <c r="J14">
        <f t="shared" si="4"/>
        <v>96</v>
      </c>
      <c r="K14">
        <f t="shared" si="0"/>
        <v>0.497913218912378</v>
      </c>
    </row>
    <row r="15" spans="1:11" x14ac:dyDescent="0.2">
      <c r="J15">
        <f t="shared" si="4"/>
        <v>98</v>
      </c>
      <c r="K15">
        <f t="shared" si="0"/>
        <v>0.3002628877334611</v>
      </c>
    </row>
    <row r="16" spans="1:11" x14ac:dyDescent="0.2">
      <c r="J16">
        <f t="shared" si="4"/>
        <v>100</v>
      </c>
      <c r="K16">
        <f t="shared" si="0"/>
        <v>0.13222152213680541</v>
      </c>
    </row>
    <row r="17" spans="1:18" x14ac:dyDescent="0.2">
      <c r="J17" s="11">
        <f t="shared" si="4"/>
        <v>102</v>
      </c>
      <c r="K17">
        <f t="shared" si="0"/>
        <v>1.1647091610037191E-2</v>
      </c>
    </row>
    <row r="18" spans="1:18" x14ac:dyDescent="0.2">
      <c r="J18">
        <f t="shared" si="4"/>
        <v>104</v>
      </c>
      <c r="K18">
        <f t="shared" ref="K18:K32" si="5" xml:space="preserve"> $O$23*( 1 - EXP(- (($O$21*(ABS(J18 - 102.4)))^$O$22)) )</f>
        <v>2.733953523706192E-2</v>
      </c>
      <c r="M18" s="2" t="s">
        <v>103</v>
      </c>
      <c r="N18" s="2"/>
      <c r="O18" s="2"/>
      <c r="P18" s="2"/>
      <c r="Q18" s="2"/>
      <c r="R18" s="2"/>
    </row>
    <row r="19" spans="1:18" x14ac:dyDescent="0.2">
      <c r="A19" s="22"/>
      <c r="J19">
        <f t="shared" si="4"/>
        <v>106</v>
      </c>
      <c r="K19">
        <f t="shared" si="5"/>
        <v>0.13474348738559022</v>
      </c>
      <c r="M19" s="2"/>
      <c r="N19" s="2"/>
      <c r="O19" s="2"/>
      <c r="P19" s="2"/>
      <c r="Q19" s="2"/>
      <c r="R19" s="2"/>
    </row>
    <row r="20" spans="1:18" x14ac:dyDescent="0.2">
      <c r="J20">
        <f t="shared" si="4"/>
        <v>108</v>
      </c>
      <c r="K20">
        <f t="shared" si="5"/>
        <v>0.3179777700391328</v>
      </c>
      <c r="M20" s="24"/>
      <c r="N20" s="24" t="s">
        <v>106</v>
      </c>
      <c r="O20" s="24" t="s">
        <v>105</v>
      </c>
      <c r="P20" s="2"/>
      <c r="Q20" s="2"/>
      <c r="R20" s="2"/>
    </row>
    <row r="21" spans="1:18" x14ac:dyDescent="0.2">
      <c r="J21">
        <f t="shared" si="4"/>
        <v>110</v>
      </c>
      <c r="K21">
        <f t="shared" si="5"/>
        <v>0.56931225328387491</v>
      </c>
      <c r="M21" s="21" t="s">
        <v>99</v>
      </c>
      <c r="N21" s="25">
        <v>6.3967917432957259E-3</v>
      </c>
      <c r="O21" s="25">
        <v>4.0245338289880681E-2</v>
      </c>
      <c r="P21" s="2"/>
      <c r="Q21" s="2"/>
      <c r="R21" s="2"/>
    </row>
    <row r="22" spans="1:18" x14ac:dyDescent="0.2">
      <c r="J22">
        <f t="shared" si="4"/>
        <v>112</v>
      </c>
      <c r="K22">
        <f t="shared" si="5"/>
        <v>0.87903614812061992</v>
      </c>
      <c r="M22" s="21" t="s">
        <v>100</v>
      </c>
      <c r="N22" s="26">
        <v>1.3567666594558558</v>
      </c>
      <c r="O22" s="26">
        <v>1.9776961184560768</v>
      </c>
      <c r="P22" s="2"/>
      <c r="Q22" s="2"/>
      <c r="R22" s="2"/>
    </row>
    <row r="23" spans="1:18" x14ac:dyDescent="0.2">
      <c r="J23">
        <f t="shared" si="4"/>
        <v>114</v>
      </c>
      <c r="K23">
        <f t="shared" si="5"/>
        <v>1.235910013782084</v>
      </c>
      <c r="M23" s="21" t="s">
        <v>101</v>
      </c>
      <c r="N23" s="26">
        <v>38.281824040605009</v>
      </c>
      <c r="O23" s="26">
        <v>6.2159746435912844</v>
      </c>
      <c r="P23" s="2"/>
      <c r="Q23" s="2"/>
      <c r="R23" s="2"/>
    </row>
    <row r="24" spans="1:18" x14ac:dyDescent="0.2">
      <c r="J24">
        <f t="shared" si="4"/>
        <v>116</v>
      </c>
      <c r="K24">
        <f t="shared" si="5"/>
        <v>1.6277600729087245</v>
      </c>
      <c r="M24" s="2"/>
      <c r="N24" s="2"/>
      <c r="O24" s="2"/>
      <c r="P24" s="2"/>
      <c r="Q24" s="2"/>
      <c r="R24" s="2"/>
    </row>
    <row r="25" spans="1:18" ht="15.95" x14ac:dyDescent="0.2">
      <c r="J25">
        <f t="shared" si="4"/>
        <v>118</v>
      </c>
      <c r="K25">
        <f t="shared" si="5"/>
        <v>2.0421124626795981</v>
      </c>
      <c r="M25" s="27" t="s">
        <v>104</v>
      </c>
      <c r="N25" s="2"/>
      <c r="O25" s="2"/>
      <c r="P25" s="2"/>
      <c r="Q25" s="2"/>
      <c r="R25" s="2"/>
    </row>
    <row r="26" spans="1:18" x14ac:dyDescent="0.2">
      <c r="J26">
        <f t="shared" si="4"/>
        <v>120</v>
      </c>
      <c r="K26">
        <f t="shared" si="5"/>
        <v>2.466805471311138</v>
      </c>
    </row>
    <row r="27" spans="1:18" x14ac:dyDescent="0.2">
      <c r="J27">
        <f t="shared" si="4"/>
        <v>122</v>
      </c>
      <c r="K27">
        <f t="shared" si="5"/>
        <v>2.8905330433891776</v>
      </c>
    </row>
    <row r="28" spans="1:18" x14ac:dyDescent="0.2">
      <c r="J28">
        <f t="shared" si="4"/>
        <v>124</v>
      </c>
      <c r="K28">
        <f t="shared" si="5"/>
        <v>3.3032854761104575</v>
      </c>
    </row>
    <row r="29" spans="1:18" x14ac:dyDescent="0.2">
      <c r="J29">
        <f t="shared" si="4"/>
        <v>126</v>
      </c>
      <c r="K29">
        <f t="shared" si="5"/>
        <v>3.6966661982815618</v>
      </c>
    </row>
    <row r="30" spans="1:18" x14ac:dyDescent="0.2">
      <c r="J30">
        <f t="shared" si="4"/>
        <v>128</v>
      </c>
      <c r="K30">
        <f t="shared" si="5"/>
        <v>4.0640764841346906</v>
      </c>
    </row>
    <row r="31" spans="1:18" x14ac:dyDescent="0.2">
      <c r="J31">
        <f t="shared" si="4"/>
        <v>130</v>
      </c>
      <c r="K31">
        <f t="shared" si="5"/>
        <v>4.4007718975681236</v>
      </c>
    </row>
    <row r="32" spans="1:18" x14ac:dyDescent="0.2">
      <c r="J32">
        <f t="shared" ref="J32" si="6">J31+2</f>
        <v>132</v>
      </c>
      <c r="K32">
        <f t="shared" si="5"/>
        <v>4.7038042077940823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CU</vt:lpstr>
      <vt:lpstr>TB</vt:lpstr>
      <vt:lpstr>VN</vt:lpstr>
      <vt:lpstr>LCD</vt:lpstr>
      <vt:lpstr>LGD</vt:lpstr>
      <vt:lpstr>SFR</vt:lpstr>
      <vt:lpstr>CL</vt:lpstr>
    </vt:vector>
  </TitlesOfParts>
  <Company>Intel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Jin, Elaine</dc:creator>
  <cp:lastModifiedBy>Patrick J Gibbons</cp:lastModifiedBy>
  <dcterms:created xsi:type="dcterms:W3CDTF">2015-09-26T23:13:41Z</dcterms:created>
  <dcterms:modified xsi:type="dcterms:W3CDTF">2017-01-03T18:44:36Z</dcterms:modified>
</cp:coreProperties>
</file>